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360" firstSheet="3" activeTab="3"/>
  </bookViews>
  <sheets>
    <sheet name="Inv. + Fin. begr." sheetId="1" r:id="rId1"/>
    <sheet name="Openingsbal." sheetId="2" r:id="rId2"/>
    <sheet name="Result. rek." sheetId="3" r:id="rId3"/>
    <sheet name="Liq. begr." sheetId="4" r:id="rId4"/>
    <sheet name="Bal. Jan" sheetId="5" r:id="rId5"/>
    <sheet name="Bal. Feb" sheetId="6" r:id="rId6"/>
    <sheet name="Bal. Mrt" sheetId="7" r:id="rId7"/>
    <sheet name="Bal apr." sheetId="8" r:id="rId8"/>
    <sheet name="Bal. mei" sheetId="9" r:id="rId9"/>
    <sheet name="Bal.juni" sheetId="10" r:id="rId10"/>
    <sheet name="Lege balans" sheetId="11" r:id="rId11"/>
  </sheets>
  <definedNames/>
  <calcPr fullCalcOnLoad="1"/>
</workbook>
</file>

<file path=xl/sharedStrings.xml><?xml version="1.0" encoding="utf-8"?>
<sst xmlns="http://schemas.openxmlformats.org/spreadsheetml/2006/main" count="284" uniqueCount="139">
  <si>
    <t>Duurzame activa</t>
  </si>
  <si>
    <t>Inventaris</t>
  </si>
  <si>
    <t>Vlottende activa</t>
  </si>
  <si>
    <t>Te vorderen BTW.</t>
  </si>
  <si>
    <t>Totale investering</t>
  </si>
  <si>
    <t xml:space="preserve">                                 Financieringsplan</t>
  </si>
  <si>
    <t xml:space="preserve">                               Investeringsbegroting</t>
  </si>
  <si>
    <t>Financieringsbehoefte</t>
  </si>
  <si>
    <t>Af: Beschikbaar Eigen vermogen</t>
  </si>
  <si>
    <t>Saldo bank</t>
  </si>
  <si>
    <t>Te vorderen BTW</t>
  </si>
  <si>
    <t>Liquide middelen</t>
  </si>
  <si>
    <t>Bank</t>
  </si>
  <si>
    <t>Eigen vermogen</t>
  </si>
  <si>
    <t>Gepaatst en gestort aand. kap.</t>
  </si>
  <si>
    <r>
      <t xml:space="preserve">Debet                                </t>
    </r>
    <r>
      <rPr>
        <b/>
        <sz val="9"/>
        <rFont val="Bookman Old Style"/>
        <family val="1"/>
      </rPr>
      <t xml:space="preserve"> Balans per 1 december 2003</t>
    </r>
    <r>
      <rPr>
        <sz val="9"/>
        <rFont val="Bookman Old Style"/>
        <family val="1"/>
      </rPr>
      <t xml:space="preserve">                        Credit     </t>
    </r>
  </si>
  <si>
    <t>Resultatenrekening 2003- 2004</t>
  </si>
  <si>
    <t>Begroting</t>
  </si>
  <si>
    <t>Na calcu.</t>
  </si>
  <si>
    <t>Opbrengsten</t>
  </si>
  <si>
    <t>Omzet</t>
  </si>
  <si>
    <t>Kosten</t>
  </si>
  <si>
    <t>Huur kantoorruimte</t>
  </si>
  <si>
    <t>Gas, water, licht</t>
  </si>
  <si>
    <t>Kleine inventaris</t>
  </si>
  <si>
    <t>Verzekering inv.</t>
  </si>
  <si>
    <t>Telefoon + internet</t>
  </si>
  <si>
    <t>KVK</t>
  </si>
  <si>
    <t>Interest</t>
  </si>
  <si>
    <t>Totale som</t>
  </si>
  <si>
    <t>Winst voor belastingen</t>
  </si>
  <si>
    <t>Vennootschapsbelasting</t>
  </si>
  <si>
    <t>Netto winst</t>
  </si>
  <si>
    <t>Totale kosten</t>
  </si>
  <si>
    <t>Aanloopkosten</t>
  </si>
  <si>
    <t>Liquiditeitsbegroting 2003-2004</t>
  </si>
  <si>
    <t>Ontvangsten</t>
  </si>
  <si>
    <t>Subsidies</t>
  </si>
  <si>
    <t>Opdrachten</t>
  </si>
  <si>
    <t>Diensten aan derden</t>
  </si>
  <si>
    <t>Totaal ontvangsten</t>
  </si>
  <si>
    <t>Uitgaven</t>
  </si>
  <si>
    <t>Huisvestingskosten</t>
  </si>
  <si>
    <t>Huur pand</t>
  </si>
  <si>
    <t>Personeelskosten</t>
  </si>
  <si>
    <t>Algemeen beheer</t>
  </si>
  <si>
    <t>Interest + bank</t>
  </si>
  <si>
    <t>Te betalen BTW</t>
  </si>
  <si>
    <t xml:space="preserve">                Totaal Uitgaven</t>
  </si>
  <si>
    <t>Netto ontvangsten</t>
  </si>
  <si>
    <t>Banksaldo begin</t>
  </si>
  <si>
    <t>Toe/ afname bankkrediet</t>
  </si>
  <si>
    <t>Banksaldo eind</t>
  </si>
  <si>
    <t xml:space="preserve">                                               Balans Ad-Vision BV.</t>
  </si>
  <si>
    <t xml:space="preserve">Duurzame activa </t>
  </si>
  <si>
    <t>Geplaatst en gestort aand. Kap.</t>
  </si>
  <si>
    <t xml:space="preserve">                           Begrote openingsbalans Ad-Vision BV  </t>
  </si>
  <si>
    <t>Product</t>
  </si>
  <si>
    <t xml:space="preserve">Aantal </t>
  </si>
  <si>
    <t>Kosten per stuk</t>
  </si>
  <si>
    <t>Afschrijvingstermijn</t>
  </si>
  <si>
    <t>Eindwaarde</t>
  </si>
  <si>
    <t>Afschrijving per maand</t>
  </si>
  <si>
    <t>Bureau</t>
  </si>
  <si>
    <t>48 maanden</t>
  </si>
  <si>
    <t>Bureaustoelen</t>
  </si>
  <si>
    <t>Stoelen</t>
  </si>
  <si>
    <t>Tafel</t>
  </si>
  <si>
    <t>Computer</t>
  </si>
  <si>
    <t>24 maanden</t>
  </si>
  <si>
    <t>Printer / fax</t>
  </si>
  <si>
    <t>Antwoordapparaat</t>
  </si>
  <si>
    <t>Telefoon</t>
  </si>
  <si>
    <t>Koffiezetapparaat</t>
  </si>
  <si>
    <t>Waterkoker</t>
  </si>
  <si>
    <t>Boekenkast</t>
  </si>
  <si>
    <t>60 maanden</t>
  </si>
  <si>
    <t>Dossierkast</t>
  </si>
  <si>
    <t>Overig</t>
  </si>
  <si>
    <t>12 maanden</t>
  </si>
  <si>
    <t>Totaal</t>
  </si>
  <si>
    <t>Betaalde BTW</t>
  </si>
  <si>
    <t>Waarde Inventaris</t>
  </si>
  <si>
    <t>Inschrijving KvK</t>
  </si>
  <si>
    <t>Toelichting Inventaris</t>
  </si>
  <si>
    <t>Computer / elektronicaverzekering</t>
  </si>
  <si>
    <t>Inventaris / goederenverzekering</t>
  </si>
  <si>
    <t>Aansprakelijkheidsverzekering</t>
  </si>
  <si>
    <t>Totaal per jaar</t>
  </si>
  <si>
    <t>Totaal per maand</t>
  </si>
  <si>
    <t>Telefoon en internet lasten</t>
  </si>
  <si>
    <t>Internetabonnement</t>
  </si>
  <si>
    <t>Lasten vaste telefoonlijn</t>
  </si>
  <si>
    <t>Lasten mobiele telefoon</t>
  </si>
  <si>
    <t>Toelichting verzekeringen</t>
  </si>
  <si>
    <t>KVK= €173/12=€15,- p.m.</t>
  </si>
  <si>
    <t>Relatiegeschenken, brochures etc.</t>
  </si>
  <si>
    <t>Afschrijving ex. BTW</t>
  </si>
  <si>
    <t>Betaald ex. BTW</t>
  </si>
  <si>
    <t>Bedrag ex.BTW</t>
  </si>
  <si>
    <t xml:space="preserve"> bet. BTW</t>
  </si>
  <si>
    <t>ex BTW</t>
  </si>
  <si>
    <t>Te vorderen BTW Beg.bal</t>
  </si>
  <si>
    <t>Te vorderen BTW dec.</t>
  </si>
  <si>
    <t>Te vorderen BTW jan.</t>
  </si>
  <si>
    <t>Te vorderen BTW feb.</t>
  </si>
  <si>
    <t>Te vorderen BTW mrt.</t>
  </si>
  <si>
    <t>Te vorderen BTW apr.</t>
  </si>
  <si>
    <t>Te vorderen BTW mei.</t>
  </si>
  <si>
    <t>Te betalen VB</t>
  </si>
  <si>
    <t>Kort vreemd vermogen</t>
  </si>
  <si>
    <t>Resultaat RR</t>
  </si>
  <si>
    <t>Lang vreemd vermogen</t>
  </si>
  <si>
    <t>Afschrijving is over 1 jaar</t>
  </si>
  <si>
    <t>Salarissen</t>
  </si>
  <si>
    <t>Loon incl. soc.lst.</t>
  </si>
  <si>
    <t xml:space="preserve">Te vorderen BTW </t>
  </si>
  <si>
    <t xml:space="preserve">Te betalen BTW </t>
  </si>
  <si>
    <r>
      <t xml:space="preserve">                                                </t>
    </r>
    <r>
      <rPr>
        <b/>
        <sz val="8"/>
        <rFont val="Bookman Old Style"/>
        <family val="1"/>
      </rPr>
      <t>Balans Ad-Vision BV</t>
    </r>
  </si>
  <si>
    <r>
      <t xml:space="preserve">Debet                                     </t>
    </r>
    <r>
      <rPr>
        <b/>
        <sz val="8"/>
        <rFont val="Bookman Old Style"/>
        <family val="1"/>
      </rPr>
      <t>Balans per 1 februari 2004</t>
    </r>
    <r>
      <rPr>
        <sz val="8"/>
        <rFont val="Bookman Old Style"/>
        <family val="1"/>
      </rPr>
      <t xml:space="preserve">                          Credit</t>
    </r>
  </si>
  <si>
    <t>BTW</t>
  </si>
  <si>
    <t>Cumulatief resultaat</t>
  </si>
  <si>
    <t>Winst</t>
  </si>
  <si>
    <t xml:space="preserve">                           Afschrijvingen</t>
  </si>
  <si>
    <t xml:space="preserve">                           Financiele kosten</t>
  </si>
  <si>
    <t xml:space="preserve">                          Totale kosten</t>
  </si>
  <si>
    <t>Bruto Salarissen</t>
  </si>
  <si>
    <t>Te betalen Belasting + soc. Last.</t>
  </si>
  <si>
    <t>Belasting soc. Last</t>
  </si>
  <si>
    <t>Te betalen Belasting + soc. Last</t>
  </si>
  <si>
    <r>
      <t xml:space="preserve">Debet                                     </t>
    </r>
    <r>
      <rPr>
        <b/>
        <sz val="8"/>
        <rFont val="Bookman Old Style"/>
        <family val="1"/>
      </rPr>
      <t>Balans per 1 februari 2004</t>
    </r>
    <r>
      <rPr>
        <sz val="8"/>
        <rFont val="Bookman Old Style"/>
        <family val="1"/>
      </rPr>
      <t xml:space="preserve">                                           Credit</t>
    </r>
  </si>
  <si>
    <r>
      <t xml:space="preserve">                                                     </t>
    </r>
    <r>
      <rPr>
        <b/>
        <sz val="8"/>
        <rFont val="Bookman Old Style"/>
        <family val="1"/>
      </rPr>
      <t>Balans Ad-Vision BV</t>
    </r>
  </si>
  <si>
    <r>
      <t xml:space="preserve">Debet                                     </t>
    </r>
    <r>
      <rPr>
        <b/>
        <sz val="8"/>
        <rFont val="Bookman Old Style"/>
        <family val="1"/>
      </rPr>
      <t>Balans per 1 maart 2004</t>
    </r>
    <r>
      <rPr>
        <sz val="8"/>
        <rFont val="Bookman Old Style"/>
        <family val="1"/>
      </rPr>
      <t xml:space="preserve">                                              Credit</t>
    </r>
  </si>
  <si>
    <r>
      <t xml:space="preserve">Debet                                     </t>
    </r>
    <r>
      <rPr>
        <b/>
        <sz val="8"/>
        <rFont val="Bookman Old Style"/>
        <family val="1"/>
      </rPr>
      <t>Balans per 1 april 2004</t>
    </r>
    <r>
      <rPr>
        <sz val="8"/>
        <rFont val="Bookman Old Style"/>
        <family val="1"/>
      </rPr>
      <t xml:space="preserve">                                         Credit</t>
    </r>
  </si>
  <si>
    <r>
      <t xml:space="preserve">Debet                                    </t>
    </r>
    <r>
      <rPr>
        <b/>
        <sz val="8"/>
        <rFont val="Bookman Old Style"/>
        <family val="1"/>
      </rPr>
      <t xml:space="preserve"> Balans per 1 januari 2004</t>
    </r>
    <r>
      <rPr>
        <sz val="8"/>
        <rFont val="Bookman Old Style"/>
        <family val="1"/>
      </rPr>
      <t xml:space="preserve">                                              Credit</t>
    </r>
  </si>
  <si>
    <r>
      <t xml:space="preserve">Debet                                     </t>
    </r>
    <r>
      <rPr>
        <b/>
        <sz val="8"/>
        <rFont val="Bookman Old Style"/>
        <family val="1"/>
      </rPr>
      <t>Balans per 1 mei 2004</t>
    </r>
    <r>
      <rPr>
        <sz val="8"/>
        <rFont val="Bookman Old Style"/>
        <family val="1"/>
      </rPr>
      <t xml:space="preserve">                          Credit</t>
    </r>
  </si>
  <si>
    <t>Vennootschapsbel.</t>
  </si>
  <si>
    <r>
      <t xml:space="preserve">Debet                                     </t>
    </r>
    <r>
      <rPr>
        <b/>
        <sz val="8"/>
        <rFont val="Bookman Old Style"/>
        <family val="1"/>
      </rPr>
      <t>Balans per 1 juni 2004</t>
    </r>
    <r>
      <rPr>
        <sz val="8"/>
        <rFont val="Bookman Old Style"/>
        <family val="1"/>
      </rPr>
      <t xml:space="preserve">                          Credit</t>
    </r>
  </si>
  <si>
    <t>Te betalen Belasting en soc.Last</t>
  </si>
</sst>
</file>

<file path=xl/styles.xml><?xml version="1.0" encoding="utf-8"?>
<styleSheet xmlns="http://schemas.openxmlformats.org/spreadsheetml/2006/main">
  <numFmts count="15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_-&quot;€&quot;\ * #,##0_-;_-&quot;€&quot;\ * #,##0\-;_-&quot;€&quot;\ * &quot;-&quot;??_-;_-@_-"/>
  </numFmts>
  <fonts count="16">
    <font>
      <sz val="10"/>
      <name val="Arial"/>
      <family val="0"/>
    </font>
    <font>
      <b/>
      <sz val="9"/>
      <name val="Bookman Old Style"/>
      <family val="1"/>
    </font>
    <font>
      <sz val="9"/>
      <name val="Bookman Old Style"/>
      <family val="1"/>
    </font>
    <font>
      <i/>
      <sz val="9"/>
      <name val="Bookman Old Style"/>
      <family val="1"/>
    </font>
    <font>
      <sz val="8"/>
      <name val="Bookman Old Style"/>
      <family val="1"/>
    </font>
    <font>
      <i/>
      <sz val="8"/>
      <name val="Bookman Old Style"/>
      <family val="1"/>
    </font>
    <font>
      <b/>
      <sz val="8"/>
      <name val="Bookman Old Style"/>
      <family val="1"/>
    </font>
    <font>
      <sz val="12"/>
      <name val="Bookman Old Style"/>
      <family val="1"/>
    </font>
    <font>
      <sz val="10"/>
      <name val="Bookman Old Style"/>
      <family val="1"/>
    </font>
    <font>
      <sz val="8"/>
      <name val="Arial"/>
      <family val="0"/>
    </font>
    <font>
      <u val="single"/>
      <sz val="8"/>
      <name val="Bookman Old Style"/>
      <family val="1"/>
    </font>
    <font>
      <sz val="8"/>
      <color indexed="8"/>
      <name val="Bookman Old Style"/>
      <family val="1"/>
    </font>
    <font>
      <sz val="8"/>
      <color indexed="62"/>
      <name val="Bookman Old Style"/>
      <family val="1"/>
    </font>
    <font>
      <sz val="10"/>
      <color indexed="62"/>
      <name val="Arial"/>
      <family val="0"/>
    </font>
    <font>
      <b/>
      <sz val="8"/>
      <color indexed="62"/>
      <name val="Bookman Old Style"/>
      <family val="1"/>
    </font>
    <font>
      <i/>
      <sz val="8"/>
      <color indexed="62"/>
      <name val="Bookman Old Style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169" fontId="4" fillId="0" borderId="1" xfId="19" applyFont="1" applyBorder="1" applyAlignment="1">
      <alignment/>
    </xf>
    <xf numFmtId="169" fontId="4" fillId="0" borderId="0" xfId="19" applyFont="1" applyAlignment="1">
      <alignment/>
    </xf>
    <xf numFmtId="17" fontId="4" fillId="0" borderId="7" xfId="0" applyNumberFormat="1" applyFont="1" applyBorder="1" applyAlignment="1">
      <alignment/>
    </xf>
    <xf numFmtId="17" fontId="4" fillId="0" borderId="8" xfId="0" applyNumberFormat="1" applyFont="1" applyBorder="1" applyAlignment="1">
      <alignment/>
    </xf>
    <xf numFmtId="17" fontId="4" fillId="0" borderId="9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69" fontId="4" fillId="0" borderId="8" xfId="19" applyFont="1" applyBorder="1" applyAlignment="1">
      <alignment/>
    </xf>
    <xf numFmtId="0" fontId="6" fillId="0" borderId="1" xfId="0" applyFont="1" applyBorder="1" applyAlignment="1">
      <alignment/>
    </xf>
    <xf numFmtId="0" fontId="5" fillId="0" borderId="10" xfId="0" applyFont="1" applyBorder="1" applyAlignment="1">
      <alignment/>
    </xf>
    <xf numFmtId="165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69" fontId="4" fillId="0" borderId="0" xfId="19" applyFont="1" applyBorder="1" applyAlignment="1">
      <alignment/>
    </xf>
    <xf numFmtId="169" fontId="4" fillId="0" borderId="10" xfId="19" applyFont="1" applyBorder="1" applyAlignment="1">
      <alignment/>
    </xf>
    <xf numFmtId="0" fontId="5" fillId="0" borderId="5" xfId="0" applyFont="1" applyBorder="1" applyAlignment="1">
      <alignment/>
    </xf>
    <xf numFmtId="169" fontId="4" fillId="0" borderId="4" xfId="19" applyFont="1" applyBorder="1" applyAlignment="1">
      <alignment/>
    </xf>
    <xf numFmtId="0" fontId="7" fillId="0" borderId="0" xfId="0" applyFont="1" applyAlignment="1">
      <alignment/>
    </xf>
    <xf numFmtId="170" fontId="7" fillId="0" borderId="0" xfId="15" applyNumberFormat="1" applyFont="1" applyAlignment="1">
      <alignment/>
    </xf>
    <xf numFmtId="0" fontId="8" fillId="0" borderId="0" xfId="0" applyFont="1" applyAlignment="1">
      <alignment/>
    </xf>
    <xf numFmtId="170" fontId="4" fillId="0" borderId="4" xfId="15" applyNumberFormat="1" applyFont="1" applyBorder="1" applyAlignment="1">
      <alignment/>
    </xf>
    <xf numFmtId="170" fontId="4" fillId="0" borderId="0" xfId="15" applyNumberFormat="1" applyFont="1" applyAlignment="1">
      <alignment/>
    </xf>
    <xf numFmtId="0" fontId="9" fillId="0" borderId="0" xfId="0" applyFont="1" applyAlignment="1">
      <alignment/>
    </xf>
    <xf numFmtId="170" fontId="4" fillId="0" borderId="11" xfId="15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168" fontId="4" fillId="0" borderId="0" xfId="15" applyNumberFormat="1" applyFont="1" applyAlignment="1">
      <alignment/>
    </xf>
    <xf numFmtId="168" fontId="4" fillId="0" borderId="11" xfId="15" applyNumberFormat="1" applyFont="1" applyBorder="1" applyAlignment="1">
      <alignment horizontal="left" indent="2"/>
    </xf>
    <xf numFmtId="0" fontId="11" fillId="0" borderId="0" xfId="0" applyFont="1" applyAlignment="1">
      <alignment horizontal="left" indent="2"/>
    </xf>
    <xf numFmtId="168" fontId="4" fillId="0" borderId="0" xfId="15" applyNumberFormat="1" applyFont="1" applyAlignment="1">
      <alignment horizontal="left" indent="2"/>
    </xf>
    <xf numFmtId="168" fontId="4" fillId="0" borderId="0" xfId="15" applyNumberFormat="1" applyFont="1" applyBorder="1" applyAlignment="1">
      <alignment/>
    </xf>
    <xf numFmtId="168" fontId="4" fillId="0" borderId="11" xfId="15" applyNumberFormat="1" applyFont="1" applyBorder="1" applyAlignment="1">
      <alignment/>
    </xf>
    <xf numFmtId="170" fontId="4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69" fontId="6" fillId="0" borderId="0" xfId="19" applyFont="1" applyAlignment="1">
      <alignment/>
    </xf>
    <xf numFmtId="169" fontId="4" fillId="0" borderId="11" xfId="19" applyFont="1" applyBorder="1" applyAlignment="1">
      <alignment/>
    </xf>
    <xf numFmtId="169" fontId="4" fillId="0" borderId="12" xfId="1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69" fontId="4" fillId="0" borderId="4" xfId="19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9" fontId="4" fillId="0" borderId="14" xfId="19" applyFont="1" applyBorder="1" applyAlignment="1">
      <alignment/>
    </xf>
    <xf numFmtId="0" fontId="4" fillId="0" borderId="15" xfId="0" applyFont="1" applyBorder="1" applyAlignment="1">
      <alignment/>
    </xf>
    <xf numFmtId="169" fontId="4" fillId="0" borderId="5" xfId="19" applyFont="1" applyBorder="1" applyAlignment="1">
      <alignment/>
    </xf>
    <xf numFmtId="169" fontId="4" fillId="0" borderId="13" xfId="19" applyFont="1" applyBorder="1" applyAlignment="1">
      <alignment/>
    </xf>
    <xf numFmtId="0" fontId="12" fillId="0" borderId="8" xfId="0" applyFont="1" applyBorder="1" applyAlignment="1">
      <alignment/>
    </xf>
    <xf numFmtId="169" fontId="12" fillId="0" borderId="8" xfId="19" applyFont="1" applyBorder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5" xfId="0" applyFont="1" applyBorder="1" applyAlignment="1">
      <alignment/>
    </xf>
    <xf numFmtId="169" fontId="12" fillId="0" borderId="4" xfId="19" applyFont="1" applyBorder="1" applyAlignment="1">
      <alignment/>
    </xf>
    <xf numFmtId="169" fontId="12" fillId="0" borderId="1" xfId="19" applyFont="1" applyBorder="1" applyAlignment="1">
      <alignment/>
    </xf>
    <xf numFmtId="169" fontId="12" fillId="0" borderId="14" xfId="19" applyFont="1" applyBorder="1" applyAlignment="1">
      <alignment/>
    </xf>
    <xf numFmtId="0" fontId="13" fillId="0" borderId="4" xfId="0" applyFont="1" applyBorder="1" applyAlignment="1">
      <alignment/>
    </xf>
    <xf numFmtId="169" fontId="4" fillId="0" borderId="3" xfId="19" applyFont="1" applyBorder="1" applyAlignment="1">
      <alignment/>
    </xf>
    <xf numFmtId="169" fontId="12" fillId="0" borderId="0" xfId="19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169" fontId="12" fillId="0" borderId="3" xfId="19" applyFont="1" applyBorder="1" applyAlignment="1">
      <alignment/>
    </xf>
    <xf numFmtId="0" fontId="4" fillId="0" borderId="7" xfId="0" applyFont="1" applyBorder="1" applyAlignment="1">
      <alignment/>
    </xf>
    <xf numFmtId="169" fontId="4" fillId="0" borderId="9" xfId="19" applyFont="1" applyBorder="1" applyAlignment="1">
      <alignment/>
    </xf>
    <xf numFmtId="0" fontId="6" fillId="0" borderId="0" xfId="0" applyFont="1" applyBorder="1" applyAlignment="1">
      <alignment/>
    </xf>
    <xf numFmtId="169" fontId="4" fillId="0" borderId="6" xfId="19" applyFont="1" applyBorder="1" applyAlignment="1">
      <alignment/>
    </xf>
    <xf numFmtId="0" fontId="15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69" fontId="12" fillId="0" borderId="9" xfId="19" applyFont="1" applyBorder="1" applyAlignment="1">
      <alignment/>
    </xf>
    <xf numFmtId="169" fontId="4" fillId="0" borderId="16" xfId="19" applyFont="1" applyBorder="1" applyAlignment="1">
      <alignment/>
    </xf>
    <xf numFmtId="169" fontId="12" fillId="0" borderId="6" xfId="19" applyFont="1" applyBorder="1" applyAlignment="1">
      <alignment/>
    </xf>
    <xf numFmtId="169" fontId="0" fillId="0" borderId="0" xfId="19" applyAlignment="1">
      <alignment/>
    </xf>
    <xf numFmtId="0" fontId="15" fillId="0" borderId="5" xfId="0" applyFont="1" applyBorder="1" applyAlignment="1">
      <alignment/>
    </xf>
    <xf numFmtId="169" fontId="4" fillId="0" borderId="0" xfId="19" applyNumberFormat="1" applyFont="1" applyBorder="1" applyAlignment="1">
      <alignment/>
    </xf>
    <xf numFmtId="0" fontId="13" fillId="0" borderId="3" xfId="0" applyFont="1" applyBorder="1" applyAlignment="1">
      <alignment/>
    </xf>
    <xf numFmtId="17" fontId="4" fillId="0" borderId="0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9" fontId="4" fillId="0" borderId="0" xfId="19" applyFont="1" applyAlignment="1">
      <alignment/>
    </xf>
    <xf numFmtId="169" fontId="4" fillId="0" borderId="3" xfId="19" applyNumberFormat="1" applyFont="1" applyBorder="1" applyAlignment="1">
      <alignment/>
    </xf>
    <xf numFmtId="169" fontId="4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14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0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3">
      <selection activeCell="E13" sqref="E13"/>
    </sheetView>
  </sheetViews>
  <sheetFormatPr defaultColWidth="9.140625" defaultRowHeight="12.75"/>
  <cols>
    <col min="2" max="2" width="9.8515625" style="0" bestFit="1" customWidth="1"/>
    <col min="4" max="4" width="7.8515625" style="0" bestFit="1" customWidth="1"/>
    <col min="5" max="5" width="8.8515625" style="0" bestFit="1" customWidth="1"/>
  </cols>
  <sheetData>
    <row r="1" spans="1:6" ht="14.25" thickBot="1">
      <c r="A1" s="115" t="s">
        <v>6</v>
      </c>
      <c r="B1" s="116"/>
      <c r="C1" s="116"/>
      <c r="D1" s="116"/>
      <c r="E1" s="116"/>
      <c r="F1" s="2"/>
    </row>
    <row r="2" spans="1:6" ht="13.5">
      <c r="A2" s="3"/>
      <c r="B2" s="4"/>
      <c r="C2" s="4"/>
      <c r="D2" s="4"/>
      <c r="E2" s="4"/>
      <c r="F2" s="5"/>
    </row>
    <row r="3" spans="1:6" ht="13.5">
      <c r="A3" s="118" t="s">
        <v>0</v>
      </c>
      <c r="B3" s="113"/>
      <c r="C3" s="4"/>
      <c r="D3" s="4"/>
      <c r="E3" s="4"/>
      <c r="F3" s="5"/>
    </row>
    <row r="4" spans="1:6" ht="13.5">
      <c r="A4" s="3"/>
      <c r="B4" s="4" t="s">
        <v>1</v>
      </c>
      <c r="C4" s="4"/>
      <c r="D4" s="8">
        <f>'Result. rek.'!D55</f>
        <v>8970.588235294117</v>
      </c>
      <c r="E4" s="4"/>
      <c r="F4" s="5"/>
    </row>
    <row r="5" spans="1:6" ht="13.5">
      <c r="A5" s="3"/>
      <c r="B5" s="4"/>
      <c r="C5" s="4"/>
      <c r="D5" s="4"/>
      <c r="E5" s="9">
        <f>SUM(D4)</f>
        <v>8970.588235294117</v>
      </c>
      <c r="F5" s="5"/>
    </row>
    <row r="6" spans="1:6" ht="13.5">
      <c r="A6" s="3"/>
      <c r="B6" s="4"/>
      <c r="C6" s="4"/>
      <c r="D6" s="4"/>
      <c r="E6" s="4"/>
      <c r="F6" s="5"/>
    </row>
    <row r="7" spans="1:6" ht="13.5">
      <c r="A7" s="3"/>
      <c r="B7" s="4"/>
      <c r="C7" s="4"/>
      <c r="D7" s="4"/>
      <c r="E7" s="4"/>
      <c r="F7" s="5"/>
    </row>
    <row r="8" spans="1:6" ht="13.5">
      <c r="A8" s="118" t="s">
        <v>2</v>
      </c>
      <c r="B8" s="113"/>
      <c r="C8" s="4"/>
      <c r="D8" s="4"/>
      <c r="E8" s="4"/>
      <c r="F8" s="5"/>
    </row>
    <row r="9" spans="1:6" ht="13.5">
      <c r="A9" s="3"/>
      <c r="B9" s="113" t="s">
        <v>3</v>
      </c>
      <c r="C9" s="113"/>
      <c r="D9" s="9">
        <f>'Result. rek.'!C88</f>
        <v>2023.7394957983192</v>
      </c>
      <c r="E9" s="4"/>
      <c r="F9" s="5"/>
    </row>
    <row r="10" spans="1:6" ht="13.5">
      <c r="A10" s="3"/>
      <c r="B10" s="113" t="s">
        <v>34</v>
      </c>
      <c r="C10" s="113"/>
      <c r="D10" s="9">
        <f>'Result. rek.'!C82</f>
        <v>1680.672268907563</v>
      </c>
      <c r="E10" s="4"/>
      <c r="F10" s="5"/>
    </row>
    <row r="11" spans="1:6" ht="13.5">
      <c r="A11" s="3"/>
      <c r="B11" s="4"/>
      <c r="C11" s="4"/>
      <c r="D11" s="4"/>
      <c r="E11" s="8">
        <f>SUM(D9:D10)</f>
        <v>3704.411764705882</v>
      </c>
      <c r="F11" s="5"/>
    </row>
    <row r="12" spans="1:6" ht="13.5">
      <c r="A12" s="114"/>
      <c r="B12" s="113"/>
      <c r="C12" s="4"/>
      <c r="D12" s="4"/>
      <c r="E12" s="4"/>
      <c r="F12" s="5"/>
    </row>
    <row r="13" spans="1:6" ht="13.5">
      <c r="A13" s="114" t="s">
        <v>4</v>
      </c>
      <c r="B13" s="113"/>
      <c r="C13" s="4"/>
      <c r="D13" s="4"/>
      <c r="E13" s="9">
        <f>SUM(E5:E11)</f>
        <v>12675</v>
      </c>
      <c r="F13" s="5"/>
    </row>
    <row r="14" spans="1:6" ht="13.5">
      <c r="A14" s="3"/>
      <c r="B14" s="4"/>
      <c r="C14" s="4"/>
      <c r="D14" s="4"/>
      <c r="E14" s="4"/>
      <c r="F14" s="5"/>
    </row>
    <row r="15" spans="1:6" ht="13.5">
      <c r="A15" s="10"/>
      <c r="B15" s="11"/>
      <c r="C15" s="11"/>
      <c r="D15" s="11"/>
      <c r="E15" s="11"/>
      <c r="F15" s="12"/>
    </row>
    <row r="17" spans="1:6" ht="14.25" thickBot="1">
      <c r="A17" s="115" t="s">
        <v>5</v>
      </c>
      <c r="B17" s="116"/>
      <c r="C17" s="116"/>
      <c r="D17" s="116"/>
      <c r="E17" s="116"/>
      <c r="F17" s="117"/>
    </row>
    <row r="18" spans="1:6" ht="13.5">
      <c r="A18" s="3"/>
      <c r="B18" s="4"/>
      <c r="C18" s="4"/>
      <c r="D18" s="4"/>
      <c r="E18" s="4"/>
      <c r="F18" s="5"/>
    </row>
    <row r="19" spans="1:6" ht="13.5">
      <c r="A19" s="118" t="s">
        <v>7</v>
      </c>
      <c r="B19" s="119"/>
      <c r="C19" s="113"/>
      <c r="D19" s="4"/>
      <c r="E19" s="4"/>
      <c r="F19" s="5"/>
    </row>
    <row r="20" spans="1:6" ht="13.5">
      <c r="A20" s="114" t="s">
        <v>4</v>
      </c>
      <c r="B20" s="113"/>
      <c r="C20" s="113"/>
      <c r="D20" s="9"/>
      <c r="E20" s="9">
        <f>E13</f>
        <v>12675</v>
      </c>
      <c r="F20" s="5"/>
    </row>
    <row r="21" spans="1:6" ht="13.5">
      <c r="A21" s="114" t="s">
        <v>8</v>
      </c>
      <c r="B21" s="113"/>
      <c r="C21" s="113"/>
      <c r="D21" s="4"/>
      <c r="E21" s="8">
        <v>18000</v>
      </c>
      <c r="F21" s="5"/>
    </row>
    <row r="22" spans="1:6" ht="13.5">
      <c r="A22" s="114"/>
      <c r="B22" s="113"/>
      <c r="C22" s="113"/>
      <c r="D22" s="4"/>
      <c r="E22" s="4"/>
      <c r="F22" s="13"/>
    </row>
    <row r="23" spans="1:6" ht="13.5">
      <c r="A23" s="3"/>
      <c r="B23" s="4"/>
      <c r="C23" s="4"/>
      <c r="D23" s="4"/>
      <c r="E23" s="4"/>
      <c r="F23" s="5"/>
    </row>
    <row r="24" spans="1:6" ht="13.5">
      <c r="A24" s="114" t="s">
        <v>9</v>
      </c>
      <c r="B24" s="113"/>
      <c r="C24" s="4"/>
      <c r="D24" s="4"/>
      <c r="E24" s="4"/>
      <c r="F24" s="13">
        <f>E21-E20</f>
        <v>5325</v>
      </c>
    </row>
    <row r="25" spans="1:6" ht="13.5">
      <c r="A25" s="3"/>
      <c r="B25" s="4"/>
      <c r="C25" s="4"/>
      <c r="D25" s="4"/>
      <c r="E25" s="4"/>
      <c r="F25" s="5"/>
    </row>
    <row r="26" spans="1:6" ht="13.5">
      <c r="A26" s="10"/>
      <c r="B26" s="11"/>
      <c r="C26" s="11"/>
      <c r="D26" s="11"/>
      <c r="E26" s="11"/>
      <c r="F26" s="12"/>
    </row>
  </sheetData>
  <mergeCells count="13">
    <mergeCell ref="A1:E1"/>
    <mergeCell ref="A3:B3"/>
    <mergeCell ref="A8:B8"/>
    <mergeCell ref="B9:C9"/>
    <mergeCell ref="A24:B24"/>
    <mergeCell ref="A12:B12"/>
    <mergeCell ref="A13:B13"/>
    <mergeCell ref="A17:F17"/>
    <mergeCell ref="A19:C19"/>
    <mergeCell ref="B10:C10"/>
    <mergeCell ref="A20:C20"/>
    <mergeCell ref="A21:C21"/>
    <mergeCell ref="A22:C2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J10" sqref="J10"/>
    </sheetView>
  </sheetViews>
  <sheetFormatPr defaultColWidth="9.140625" defaultRowHeight="12.75"/>
  <cols>
    <col min="4" max="4" width="11.8515625" style="0" bestFit="1" customWidth="1"/>
    <col min="7" max="7" width="10.8515625" style="0" bestFit="1" customWidth="1"/>
    <col min="8" max="8" width="11.8515625" style="0" bestFit="1" customWidth="1"/>
  </cols>
  <sheetData>
    <row r="1" spans="1:8" ht="13.5">
      <c r="A1" s="149" t="s">
        <v>118</v>
      </c>
      <c r="B1" s="149"/>
      <c r="C1" s="149"/>
      <c r="D1" s="149"/>
      <c r="E1" s="149"/>
      <c r="F1" s="149"/>
      <c r="G1" s="149"/>
      <c r="H1" s="149"/>
    </row>
    <row r="2" spans="1:8" ht="13.5">
      <c r="A2" s="150"/>
      <c r="B2" s="150"/>
      <c r="C2" s="150"/>
      <c r="D2" s="150"/>
      <c r="E2" s="150"/>
      <c r="F2" s="150"/>
      <c r="G2" s="150"/>
      <c r="H2" s="150"/>
    </row>
    <row r="3" spans="1:8" ht="13.5">
      <c r="A3" s="149" t="s">
        <v>137</v>
      </c>
      <c r="B3" s="149"/>
      <c r="C3" s="149"/>
      <c r="D3" s="149"/>
      <c r="E3" s="149"/>
      <c r="F3" s="149"/>
      <c r="G3" s="149"/>
      <c r="H3" s="149"/>
    </row>
    <row r="4" spans="1:8" ht="14.25">
      <c r="A4" s="140" t="s">
        <v>0</v>
      </c>
      <c r="B4" s="140"/>
      <c r="C4" s="18"/>
      <c r="D4" s="18"/>
      <c r="E4" s="139" t="s">
        <v>13</v>
      </c>
      <c r="F4" s="140"/>
      <c r="G4" s="18"/>
      <c r="H4" s="18"/>
    </row>
    <row r="5" spans="1:8" ht="13.5">
      <c r="A5" s="18"/>
      <c r="B5" s="109" t="s">
        <v>1</v>
      </c>
      <c r="C5" s="109"/>
      <c r="D5" s="56">
        <f>'Bal. mei'!D5-'Result. rek.'!O19</f>
        <v>7188.235294117645</v>
      </c>
      <c r="E5" s="147" t="s">
        <v>55</v>
      </c>
      <c r="F5" s="109"/>
      <c r="G5" s="109"/>
      <c r="H5" s="56">
        <f>'Bal. mei'!H5</f>
        <v>18000</v>
      </c>
    </row>
    <row r="6" spans="1:8" ht="13.5">
      <c r="A6" s="18"/>
      <c r="B6" s="18"/>
      <c r="C6" s="18"/>
      <c r="D6" s="18"/>
      <c r="E6" s="147" t="s">
        <v>122</v>
      </c>
      <c r="F6" s="109"/>
      <c r="G6" s="109"/>
      <c r="H6" s="56">
        <f>'Result. rek.'!O32</f>
        <v>12153.621008403352</v>
      </c>
    </row>
    <row r="7" spans="1:8" ht="14.25">
      <c r="A7" s="146" t="s">
        <v>2</v>
      </c>
      <c r="B7" s="146"/>
      <c r="C7" s="18"/>
      <c r="D7" s="18"/>
      <c r="E7" s="147"/>
      <c r="F7" s="109"/>
      <c r="G7" s="109"/>
      <c r="H7" s="18"/>
    </row>
    <row r="8" spans="1:8" ht="13.5">
      <c r="A8" s="18"/>
      <c r="B8" s="109" t="s">
        <v>10</v>
      </c>
      <c r="C8" s="109"/>
      <c r="D8" s="56">
        <f>'Liq. begr.'!J33</f>
        <v>284.52050420168064</v>
      </c>
      <c r="E8" s="21"/>
      <c r="F8" s="18"/>
      <c r="G8" s="18"/>
      <c r="H8" s="18"/>
    </row>
    <row r="9" spans="1:8" ht="14.25">
      <c r="A9" s="18"/>
      <c r="B9" s="109" t="s">
        <v>34</v>
      </c>
      <c r="C9" s="109"/>
      <c r="D9" s="56">
        <f>'Bal. mei'!D9-'Result. rek.'!O20</f>
        <v>840.3361344537814</v>
      </c>
      <c r="E9" s="133" t="s">
        <v>112</v>
      </c>
      <c r="F9" s="146"/>
      <c r="G9" s="146"/>
      <c r="H9" s="18"/>
    </row>
    <row r="10" spans="1:8" ht="13.5">
      <c r="A10" s="18"/>
      <c r="B10" s="18" t="s">
        <v>27</v>
      </c>
      <c r="C10" s="18"/>
      <c r="D10" s="56">
        <f>'Bal. mei'!D10-'Result. rek.'!O14</f>
        <v>83</v>
      </c>
      <c r="E10" s="21"/>
      <c r="F10" s="18"/>
      <c r="G10" s="18"/>
      <c r="H10" s="18"/>
    </row>
    <row r="11" spans="1:8" ht="14.25">
      <c r="A11" s="146" t="s">
        <v>11</v>
      </c>
      <c r="B11" s="146"/>
      <c r="C11" s="18"/>
      <c r="D11" s="18"/>
      <c r="E11" s="21"/>
      <c r="F11" s="18"/>
      <c r="G11" s="18"/>
      <c r="H11" s="18"/>
    </row>
    <row r="12" spans="1:8" ht="13.5">
      <c r="A12" s="18"/>
      <c r="B12" s="18" t="s">
        <v>12</v>
      </c>
      <c r="C12" s="18"/>
      <c r="D12" s="56">
        <f>'Liq. begr.'!J32</f>
        <v>46664.78151260504</v>
      </c>
      <c r="E12" s="147" t="s">
        <v>110</v>
      </c>
      <c r="F12" s="109"/>
      <c r="G12" s="109"/>
      <c r="H12" s="18"/>
    </row>
    <row r="13" spans="1:8" ht="13.5">
      <c r="A13" s="18"/>
      <c r="B13" s="18"/>
      <c r="C13" s="18"/>
      <c r="D13" s="18"/>
      <c r="E13" s="147" t="s">
        <v>109</v>
      </c>
      <c r="F13" s="109"/>
      <c r="G13" s="18"/>
      <c r="H13" s="56">
        <f>'Bal. mei'!H13</f>
        <v>15549.252941176468</v>
      </c>
    </row>
    <row r="14" spans="1:8" ht="13.5">
      <c r="A14" s="18"/>
      <c r="B14" s="18"/>
      <c r="C14" s="18"/>
      <c r="D14" s="18"/>
      <c r="E14" s="147" t="s">
        <v>47</v>
      </c>
      <c r="F14" s="109"/>
      <c r="G14" s="18"/>
      <c r="H14" s="56">
        <f>'Liq. begr.'!J34</f>
        <v>5358</v>
      </c>
    </row>
    <row r="15" spans="1:8" ht="14.25" thickBot="1">
      <c r="A15" s="18"/>
      <c r="B15" s="18"/>
      <c r="C15" s="18"/>
      <c r="D15" s="61"/>
      <c r="E15" s="147" t="s">
        <v>138</v>
      </c>
      <c r="F15" s="127"/>
      <c r="G15" s="127"/>
      <c r="H15" s="112">
        <f>'Bal. mei'!H15+2000</f>
        <v>4000</v>
      </c>
    </row>
    <row r="16" spans="1:8" ht="13.5">
      <c r="A16" s="18"/>
      <c r="B16" s="18"/>
      <c r="C16" s="18"/>
      <c r="D16" s="56">
        <f>SUM(D5:D12)</f>
        <v>55060.87344537815</v>
      </c>
      <c r="E16" s="21"/>
      <c r="F16" s="18"/>
      <c r="G16" s="18"/>
      <c r="H16" s="56">
        <f>SUM(H5:H15)</f>
        <v>55060.87394957982</v>
      </c>
    </row>
    <row r="17" spans="1:8" ht="13.5">
      <c r="A17" s="18"/>
      <c r="B17" s="18"/>
      <c r="C17" s="18"/>
      <c r="D17" s="18"/>
      <c r="E17" s="21"/>
      <c r="F17" s="18"/>
      <c r="G17" s="56"/>
      <c r="H17" s="18"/>
    </row>
    <row r="18" spans="1:8" ht="13.5">
      <c r="A18" s="18"/>
      <c r="B18" s="18"/>
      <c r="C18" s="18"/>
      <c r="D18" s="18"/>
      <c r="E18" s="21"/>
      <c r="F18" s="18"/>
      <c r="G18" s="18"/>
      <c r="H18" s="18"/>
    </row>
    <row r="19" spans="1:8" ht="13.5">
      <c r="A19" s="18"/>
      <c r="B19" s="18"/>
      <c r="C19" s="18"/>
      <c r="D19" s="18"/>
      <c r="E19" s="21"/>
      <c r="F19" s="18"/>
      <c r="G19" s="18"/>
      <c r="H19" s="18"/>
    </row>
  </sheetData>
  <mergeCells count="18">
    <mergeCell ref="A1:H1"/>
    <mergeCell ref="A2:H2"/>
    <mergeCell ref="A3:H3"/>
    <mergeCell ref="A4:B4"/>
    <mergeCell ref="E4:F4"/>
    <mergeCell ref="B5:C5"/>
    <mergeCell ref="E5:G5"/>
    <mergeCell ref="E6:G6"/>
    <mergeCell ref="A7:B7"/>
    <mergeCell ref="E7:G7"/>
    <mergeCell ref="B8:C8"/>
    <mergeCell ref="B9:C9"/>
    <mergeCell ref="E9:G9"/>
    <mergeCell ref="A11:B11"/>
    <mergeCell ref="E12:G12"/>
    <mergeCell ref="E13:F13"/>
    <mergeCell ref="E14:F14"/>
    <mergeCell ref="E15:G1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H19"/>
    </sheetView>
  </sheetViews>
  <sheetFormatPr defaultColWidth="9.140625" defaultRowHeight="12.75"/>
  <sheetData>
    <row r="1" spans="1:8" ht="13.5">
      <c r="A1" s="149" t="s">
        <v>118</v>
      </c>
      <c r="B1" s="149"/>
      <c r="C1" s="149"/>
      <c r="D1" s="149"/>
      <c r="E1" s="149"/>
      <c r="F1" s="149"/>
      <c r="G1" s="149"/>
      <c r="H1" s="149"/>
    </row>
    <row r="2" spans="1:8" ht="13.5">
      <c r="A2" s="150"/>
      <c r="B2" s="150"/>
      <c r="C2" s="150"/>
      <c r="D2" s="150"/>
      <c r="E2" s="150"/>
      <c r="F2" s="150"/>
      <c r="G2" s="150"/>
      <c r="H2" s="150"/>
    </row>
    <row r="3" spans="1:8" ht="13.5">
      <c r="A3" s="149" t="s">
        <v>119</v>
      </c>
      <c r="B3" s="149"/>
      <c r="C3" s="149"/>
      <c r="D3" s="149"/>
      <c r="E3" s="149"/>
      <c r="F3" s="149"/>
      <c r="G3" s="149"/>
      <c r="H3" s="149"/>
    </row>
    <row r="4" spans="1:8" ht="14.25">
      <c r="A4" s="140" t="s">
        <v>0</v>
      </c>
      <c r="B4" s="140"/>
      <c r="C4" s="18"/>
      <c r="D4" s="18"/>
      <c r="E4" s="139" t="s">
        <v>13</v>
      </c>
      <c r="F4" s="140"/>
      <c r="G4" s="18"/>
      <c r="H4" s="18"/>
    </row>
    <row r="5" spans="1:8" ht="13.5">
      <c r="A5" s="18"/>
      <c r="B5" s="109" t="s">
        <v>1</v>
      </c>
      <c r="C5" s="109"/>
      <c r="D5" s="18"/>
      <c r="E5" s="147" t="s">
        <v>55</v>
      </c>
      <c r="F5" s="109"/>
      <c r="G5" s="109"/>
      <c r="H5" s="18"/>
    </row>
    <row r="6" spans="1:8" ht="13.5">
      <c r="A6" s="18"/>
      <c r="B6" s="18"/>
      <c r="C6" s="18"/>
      <c r="D6" s="18"/>
      <c r="E6" s="147" t="s">
        <v>111</v>
      </c>
      <c r="F6" s="109"/>
      <c r="G6" s="109"/>
      <c r="H6" s="18"/>
    </row>
    <row r="7" spans="1:8" ht="14.25">
      <c r="A7" s="146" t="s">
        <v>2</v>
      </c>
      <c r="B7" s="146"/>
      <c r="C7" s="18"/>
      <c r="D7" s="18"/>
      <c r="E7" s="147" t="s">
        <v>13</v>
      </c>
      <c r="F7" s="109"/>
      <c r="G7" s="109"/>
      <c r="H7" s="18"/>
    </row>
    <row r="8" spans="1:8" ht="13.5">
      <c r="A8" s="18"/>
      <c r="B8" s="109" t="s">
        <v>10</v>
      </c>
      <c r="C8" s="109"/>
      <c r="D8" s="18"/>
      <c r="E8" s="21"/>
      <c r="F8" s="18"/>
      <c r="G8" s="18"/>
      <c r="H8" s="18"/>
    </row>
    <row r="9" spans="1:8" ht="14.25">
      <c r="A9" s="18"/>
      <c r="B9" s="109" t="s">
        <v>34</v>
      </c>
      <c r="C9" s="109"/>
      <c r="D9" s="18"/>
      <c r="E9" s="133" t="s">
        <v>112</v>
      </c>
      <c r="F9" s="146"/>
      <c r="G9" s="146"/>
      <c r="H9" s="18"/>
    </row>
    <row r="10" spans="1:8" ht="13.5">
      <c r="A10" s="18"/>
      <c r="B10" s="18"/>
      <c r="C10" s="18"/>
      <c r="D10" s="18"/>
      <c r="E10" s="21"/>
      <c r="F10" s="18"/>
      <c r="G10" s="18"/>
      <c r="H10" s="18"/>
    </row>
    <row r="11" spans="1:8" ht="14.25">
      <c r="A11" s="146" t="s">
        <v>11</v>
      </c>
      <c r="B11" s="146"/>
      <c r="C11" s="18"/>
      <c r="D11" s="18"/>
      <c r="E11" s="21"/>
      <c r="F11" s="18"/>
      <c r="G11" s="18"/>
      <c r="H11" s="18"/>
    </row>
    <row r="12" spans="1:8" ht="13.5">
      <c r="A12" s="18"/>
      <c r="B12" s="18" t="s">
        <v>12</v>
      </c>
      <c r="C12" s="18"/>
      <c r="D12" s="18"/>
      <c r="E12" s="147" t="s">
        <v>110</v>
      </c>
      <c r="F12" s="109"/>
      <c r="G12" s="109"/>
      <c r="H12" s="18"/>
    </row>
    <row r="13" spans="1:8" ht="13.5">
      <c r="A13" s="18"/>
      <c r="B13" s="18"/>
      <c r="C13" s="18"/>
      <c r="D13" s="18"/>
      <c r="E13" s="147" t="s">
        <v>109</v>
      </c>
      <c r="F13" s="109"/>
      <c r="G13" s="18"/>
      <c r="H13" s="18"/>
    </row>
    <row r="14" spans="1:8" ht="13.5">
      <c r="A14" s="18"/>
      <c r="B14" s="18"/>
      <c r="C14" s="18"/>
      <c r="D14" s="18"/>
      <c r="E14" s="147" t="s">
        <v>47</v>
      </c>
      <c r="F14" s="109"/>
      <c r="G14" s="18"/>
      <c r="H14" s="18"/>
    </row>
    <row r="15" spans="1:8" ht="14.25" thickBot="1">
      <c r="A15" s="18"/>
      <c r="B15" s="18"/>
      <c r="C15" s="18"/>
      <c r="D15" s="61"/>
      <c r="E15" s="21"/>
      <c r="F15" s="18"/>
      <c r="G15" s="18"/>
      <c r="H15" s="62"/>
    </row>
    <row r="16" spans="1:8" ht="13.5">
      <c r="A16" s="18"/>
      <c r="B16" s="18"/>
      <c r="C16" s="18"/>
      <c r="D16" s="18"/>
      <c r="E16" s="21"/>
      <c r="F16" s="18"/>
      <c r="G16" s="18"/>
      <c r="H16" s="18"/>
    </row>
    <row r="17" spans="1:8" ht="13.5">
      <c r="A17" s="18"/>
      <c r="B17" s="18"/>
      <c r="C17" s="18"/>
      <c r="D17" s="18"/>
      <c r="E17" s="21"/>
      <c r="F17" s="18"/>
      <c r="G17" s="18"/>
      <c r="H17" s="18"/>
    </row>
    <row r="18" spans="1:8" ht="13.5">
      <c r="A18" s="18"/>
      <c r="B18" s="18"/>
      <c r="C18" s="18"/>
      <c r="D18" s="18"/>
      <c r="E18" s="21"/>
      <c r="F18" s="18"/>
      <c r="G18" s="18"/>
      <c r="H18" s="18"/>
    </row>
    <row r="19" spans="1:8" ht="13.5">
      <c r="A19" s="18"/>
      <c r="B19" s="18"/>
      <c r="C19" s="18"/>
      <c r="D19" s="18"/>
      <c r="E19" s="21"/>
      <c r="F19" s="18"/>
      <c r="G19" s="18"/>
      <c r="H19" s="18"/>
    </row>
    <row r="20" spans="1:8" ht="13.5">
      <c r="A20" s="18"/>
      <c r="B20" s="18"/>
      <c r="C20" s="18"/>
      <c r="D20" s="18"/>
      <c r="E20" s="18"/>
      <c r="F20" s="18"/>
      <c r="G20" s="18"/>
      <c r="H20" s="18"/>
    </row>
  </sheetData>
  <mergeCells count="17">
    <mergeCell ref="A1:H1"/>
    <mergeCell ref="A2:H2"/>
    <mergeCell ref="A3:H3"/>
    <mergeCell ref="A4:B4"/>
    <mergeCell ref="E4:F4"/>
    <mergeCell ref="E9:G9"/>
    <mergeCell ref="B5:C5"/>
    <mergeCell ref="A7:B7"/>
    <mergeCell ref="B8:C8"/>
    <mergeCell ref="B9:C9"/>
    <mergeCell ref="E5:G5"/>
    <mergeCell ref="E6:G6"/>
    <mergeCell ref="E7:G7"/>
    <mergeCell ref="E12:G12"/>
    <mergeCell ref="E13:F13"/>
    <mergeCell ref="E14:F14"/>
    <mergeCell ref="A11:B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D12" sqref="D12"/>
    </sheetView>
  </sheetViews>
  <sheetFormatPr defaultColWidth="9.140625" defaultRowHeight="12.75"/>
  <cols>
    <col min="2" max="2" width="5.28125" style="0" bestFit="1" customWidth="1"/>
    <col min="7" max="7" width="9.28125" style="0" customWidth="1"/>
    <col min="8" max="8" width="9.8515625" style="0" bestFit="1" customWidth="1"/>
  </cols>
  <sheetData>
    <row r="1" spans="1:8" ht="13.5">
      <c r="A1" s="123" t="s">
        <v>56</v>
      </c>
      <c r="B1" s="124"/>
      <c r="C1" s="124"/>
      <c r="D1" s="124"/>
      <c r="E1" s="124"/>
      <c r="F1" s="124"/>
      <c r="G1" s="124"/>
      <c r="H1" s="124"/>
    </row>
    <row r="2" spans="1:8" ht="13.5">
      <c r="A2" s="125"/>
      <c r="B2" s="125"/>
      <c r="C2" s="125"/>
      <c r="D2" s="125"/>
      <c r="E2" s="125"/>
      <c r="F2" s="125"/>
      <c r="G2" s="125"/>
      <c r="H2" s="125"/>
    </row>
    <row r="3" spans="1:8" ht="13.5">
      <c r="A3" s="124" t="s">
        <v>15</v>
      </c>
      <c r="B3" s="124"/>
      <c r="C3" s="124"/>
      <c r="D3" s="124"/>
      <c r="E3" s="124"/>
      <c r="F3" s="124"/>
      <c r="G3" s="124"/>
      <c r="H3" s="124"/>
    </row>
    <row r="4" spans="1:8" ht="13.5">
      <c r="A4" s="126" t="s">
        <v>0</v>
      </c>
      <c r="B4" s="122"/>
      <c r="C4" s="14"/>
      <c r="D4" s="14"/>
      <c r="E4" s="121" t="s">
        <v>13</v>
      </c>
      <c r="F4" s="122"/>
      <c r="G4" s="14"/>
      <c r="H4" s="14"/>
    </row>
    <row r="5" spans="1:8" ht="13.5">
      <c r="A5" s="14"/>
      <c r="B5" s="125" t="s">
        <v>1</v>
      </c>
      <c r="C5" s="125"/>
      <c r="D5" s="15">
        <f>'Inv. + Fin. begr.'!D4</f>
        <v>8970.588235294117</v>
      </c>
      <c r="E5" s="114"/>
      <c r="F5" s="113"/>
      <c r="G5" s="113"/>
      <c r="H5" s="15"/>
    </row>
    <row r="6" spans="1:8" ht="13.5">
      <c r="A6" s="14"/>
      <c r="B6" s="14"/>
      <c r="C6" s="14"/>
      <c r="D6" s="14"/>
      <c r="E6" s="114" t="s">
        <v>14</v>
      </c>
      <c r="F6" s="125"/>
      <c r="G6" s="125"/>
      <c r="H6" s="15">
        <f>'Inv. + Fin. begr.'!E21</f>
        <v>18000</v>
      </c>
    </row>
    <row r="7" spans="1:8" ht="13.5">
      <c r="A7" s="120" t="s">
        <v>2</v>
      </c>
      <c r="B7" s="120"/>
      <c r="C7" s="14"/>
      <c r="D7" s="14"/>
      <c r="E7" s="114"/>
      <c r="F7" s="127"/>
      <c r="G7" s="127"/>
      <c r="H7" s="14"/>
    </row>
    <row r="8" spans="1:8" ht="13.5">
      <c r="A8" s="14"/>
      <c r="B8" s="125" t="s">
        <v>10</v>
      </c>
      <c r="C8" s="125"/>
      <c r="D8" s="15">
        <f>'Inv. + Fin. begr.'!D9</f>
        <v>2023.7394957983192</v>
      </c>
      <c r="E8" s="118"/>
      <c r="F8" s="113"/>
      <c r="G8" s="14"/>
      <c r="H8" s="14"/>
    </row>
    <row r="9" spans="1:8" ht="13.5">
      <c r="A9" s="14"/>
      <c r="B9" s="125" t="s">
        <v>34</v>
      </c>
      <c r="C9" s="125"/>
      <c r="D9" s="15">
        <f>'Inv. + Fin. begr.'!D10</f>
        <v>1680.672268907563</v>
      </c>
      <c r="E9" s="6"/>
      <c r="F9" s="7"/>
      <c r="G9" s="14"/>
      <c r="H9" s="14"/>
    </row>
    <row r="10" spans="1:8" ht="13.5">
      <c r="A10" s="14"/>
      <c r="B10" s="14"/>
      <c r="C10" s="14"/>
      <c r="D10" s="14"/>
      <c r="E10" s="3"/>
      <c r="F10" s="14"/>
      <c r="G10" s="14"/>
      <c r="H10" s="14"/>
    </row>
    <row r="11" spans="1:8" ht="13.5">
      <c r="A11" s="120" t="s">
        <v>11</v>
      </c>
      <c r="B11" s="120"/>
      <c r="C11" s="14"/>
      <c r="D11" s="14"/>
      <c r="E11" s="3"/>
      <c r="F11" s="14"/>
      <c r="G11" s="14"/>
      <c r="H11" s="14"/>
    </row>
    <row r="12" spans="1:8" ht="13.5">
      <c r="A12" s="14"/>
      <c r="B12" s="14" t="s">
        <v>12</v>
      </c>
      <c r="C12" s="14"/>
      <c r="D12" s="16">
        <f>'Inv. + Fin. begr.'!F24</f>
        <v>5325</v>
      </c>
      <c r="E12" s="3"/>
      <c r="F12" s="14"/>
      <c r="G12" s="14"/>
      <c r="H12" s="11"/>
    </row>
    <row r="13" spans="1:8" ht="13.5">
      <c r="A13" s="14"/>
      <c r="B13" s="14"/>
      <c r="C13" s="14"/>
      <c r="D13" s="14"/>
      <c r="E13" s="3"/>
      <c r="F13" s="14"/>
      <c r="G13" s="14"/>
      <c r="H13" s="14"/>
    </row>
    <row r="14" spans="1:8" ht="13.5">
      <c r="A14" s="14"/>
      <c r="B14" s="14"/>
      <c r="C14" s="14"/>
      <c r="D14" s="15">
        <f>SUM(D5:D12)</f>
        <v>18000</v>
      </c>
      <c r="E14" s="3"/>
      <c r="F14" s="14"/>
      <c r="G14" s="14"/>
      <c r="H14" s="15">
        <f>SUM(H6:H13)</f>
        <v>18000</v>
      </c>
    </row>
  </sheetData>
  <mergeCells count="14">
    <mergeCell ref="E7:G7"/>
    <mergeCell ref="B5:C5"/>
    <mergeCell ref="A7:B7"/>
    <mergeCell ref="B8:C8"/>
    <mergeCell ref="A11:B11"/>
    <mergeCell ref="E4:F4"/>
    <mergeCell ref="A1:H1"/>
    <mergeCell ref="A2:H2"/>
    <mergeCell ref="A3:H3"/>
    <mergeCell ref="A4:B4"/>
    <mergeCell ref="E5:G5"/>
    <mergeCell ref="E6:G6"/>
    <mergeCell ref="E8:F8"/>
    <mergeCell ref="B9:C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4"/>
  <sheetViews>
    <sheetView workbookViewId="0" topLeftCell="I13">
      <selection activeCell="O32" sqref="O32"/>
    </sheetView>
  </sheetViews>
  <sheetFormatPr defaultColWidth="9.140625" defaultRowHeight="12.75"/>
  <cols>
    <col min="1" max="1" width="28.7109375" style="0" bestFit="1" customWidth="1"/>
    <col min="2" max="2" width="9.57421875" style="0" bestFit="1" customWidth="1"/>
    <col min="3" max="3" width="14.7109375" style="0" bestFit="1" customWidth="1"/>
    <col min="4" max="4" width="13.140625" style="0" bestFit="1" customWidth="1"/>
    <col min="5" max="5" width="11.8515625" style="0" bestFit="1" customWidth="1"/>
    <col min="6" max="6" width="18.140625" style="0" bestFit="1" customWidth="1"/>
    <col min="7" max="7" width="12.8515625" style="0" bestFit="1" customWidth="1"/>
    <col min="8" max="8" width="20.8515625" style="0" bestFit="1" customWidth="1"/>
    <col min="9" max="15" width="11.8515625" style="0" bestFit="1" customWidth="1"/>
  </cols>
  <sheetData>
    <row r="1" spans="1:15" ht="13.5">
      <c r="A1" s="106" t="s">
        <v>16</v>
      </c>
      <c r="B1" s="107"/>
      <c r="C1" s="107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15" ht="13.5">
      <c r="A2" s="21"/>
      <c r="B2" s="83"/>
      <c r="C2" s="83"/>
      <c r="D2" s="105">
        <v>37956</v>
      </c>
      <c r="E2" s="128"/>
      <c r="F2" s="105">
        <v>37987</v>
      </c>
      <c r="G2" s="128"/>
      <c r="H2" s="105">
        <v>38018</v>
      </c>
      <c r="I2" s="128"/>
      <c r="J2" s="105">
        <v>38047</v>
      </c>
      <c r="K2" s="128"/>
      <c r="L2" s="105">
        <v>38078</v>
      </c>
      <c r="M2" s="128"/>
      <c r="N2" s="105">
        <v>38108</v>
      </c>
      <c r="O2" s="135"/>
    </row>
    <row r="3" spans="1:15" ht="13.5">
      <c r="A3" s="20"/>
      <c r="B3" s="19"/>
      <c r="C3" s="19"/>
      <c r="D3" s="20" t="s">
        <v>17</v>
      </c>
      <c r="E3" s="64" t="s">
        <v>18</v>
      </c>
      <c r="F3" s="20" t="s">
        <v>17</v>
      </c>
      <c r="G3" s="64" t="s">
        <v>18</v>
      </c>
      <c r="H3" s="20" t="s">
        <v>17</v>
      </c>
      <c r="I3" s="64" t="s">
        <v>18</v>
      </c>
      <c r="J3" s="20" t="s">
        <v>17</v>
      </c>
      <c r="K3" s="19" t="s">
        <v>18</v>
      </c>
      <c r="L3" s="20" t="s">
        <v>17</v>
      </c>
      <c r="M3" s="19" t="s">
        <v>18</v>
      </c>
      <c r="N3" s="20" t="s">
        <v>17</v>
      </c>
      <c r="O3" s="86" t="s">
        <v>18</v>
      </c>
    </row>
    <row r="4" spans="1:15" ht="14.25">
      <c r="A4" s="133" t="s">
        <v>19</v>
      </c>
      <c r="B4" s="128"/>
      <c r="C4" s="83"/>
      <c r="D4" s="21"/>
      <c r="E4" s="65"/>
      <c r="F4" s="21"/>
      <c r="G4" s="65"/>
      <c r="H4" s="21"/>
      <c r="I4" s="67"/>
      <c r="J4" s="21"/>
      <c r="K4" s="83"/>
      <c r="L4" s="21"/>
      <c r="M4" s="83"/>
      <c r="N4" s="21"/>
      <c r="O4" s="87"/>
    </row>
    <row r="5" spans="1:15" s="72" customFormat="1" ht="13.5">
      <c r="A5" s="88"/>
      <c r="B5" s="89" t="s">
        <v>20</v>
      </c>
      <c r="C5" s="89"/>
      <c r="D5" s="76">
        <v>15700</v>
      </c>
      <c r="E5" s="77">
        <v>12100</v>
      </c>
      <c r="F5" s="76">
        <v>20250</v>
      </c>
      <c r="G5" s="77">
        <v>18250</v>
      </c>
      <c r="H5" s="76">
        <v>28600</v>
      </c>
      <c r="I5" s="77">
        <v>48350</v>
      </c>
      <c r="J5" s="76">
        <v>4600</v>
      </c>
      <c r="K5" s="80">
        <v>4600</v>
      </c>
      <c r="L5" s="76">
        <v>15900</v>
      </c>
      <c r="M5" s="80">
        <v>15900</v>
      </c>
      <c r="N5" s="76">
        <v>12300</v>
      </c>
      <c r="O5" s="90">
        <v>12300</v>
      </c>
    </row>
    <row r="6" spans="1:15" ht="13.5">
      <c r="A6" s="91"/>
      <c r="B6" s="28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92"/>
    </row>
    <row r="7" spans="1:15" ht="14.25">
      <c r="A7" s="133" t="s">
        <v>21</v>
      </c>
      <c r="B7" s="128"/>
      <c r="C7" s="83"/>
      <c r="D7" s="22"/>
      <c r="E7" s="66"/>
      <c r="F7" s="22"/>
      <c r="G7" s="66"/>
      <c r="H7" s="22"/>
      <c r="I7" s="66"/>
      <c r="J7" s="22"/>
      <c r="K7" s="34"/>
      <c r="L7" s="22"/>
      <c r="M7" s="34"/>
      <c r="N7" s="22"/>
      <c r="O7" s="79"/>
    </row>
    <row r="8" spans="1:15" ht="13.5">
      <c r="A8" s="21"/>
      <c r="B8" s="128" t="s">
        <v>22</v>
      </c>
      <c r="C8" s="128"/>
      <c r="D8" s="22">
        <f>H58</f>
        <v>227.7310924369748</v>
      </c>
      <c r="E8" s="66">
        <f>H58</f>
        <v>227.7310924369748</v>
      </c>
      <c r="F8" s="22">
        <f>H58</f>
        <v>227.7310924369748</v>
      </c>
      <c r="G8" s="66">
        <f>H58</f>
        <v>227.7310924369748</v>
      </c>
      <c r="H8" s="22">
        <f>H58</f>
        <v>227.7310924369748</v>
      </c>
      <c r="I8" s="66">
        <f>H58</f>
        <v>227.7310924369748</v>
      </c>
      <c r="J8" s="22">
        <f>H58</f>
        <v>227.7310924369748</v>
      </c>
      <c r="K8" s="34">
        <f>H58</f>
        <v>227.7310924369748</v>
      </c>
      <c r="L8" s="22">
        <f>H58</f>
        <v>227.7310924369748</v>
      </c>
      <c r="M8" s="34">
        <f>H58</f>
        <v>227.7310924369748</v>
      </c>
      <c r="N8" s="22">
        <f>H58</f>
        <v>227.7310924369748</v>
      </c>
      <c r="O8" s="79">
        <f>H58</f>
        <v>227.7310924369748</v>
      </c>
    </row>
    <row r="9" spans="1:15" ht="13.5">
      <c r="A9" s="21"/>
      <c r="B9" s="128" t="s">
        <v>23</v>
      </c>
      <c r="C9" s="128"/>
      <c r="D9" s="22">
        <f>H59</f>
        <v>42.016806722689076</v>
      </c>
      <c r="E9" s="66">
        <f>H59</f>
        <v>42.016806722689076</v>
      </c>
      <c r="F9" s="22">
        <f>H59</f>
        <v>42.016806722689076</v>
      </c>
      <c r="G9" s="66">
        <f>H59</f>
        <v>42.016806722689076</v>
      </c>
      <c r="H9" s="22">
        <f>H59</f>
        <v>42.016806722689076</v>
      </c>
      <c r="I9" s="66">
        <f>H59</f>
        <v>42.016806722689076</v>
      </c>
      <c r="J9" s="22">
        <f>H59</f>
        <v>42.016806722689076</v>
      </c>
      <c r="K9" s="34">
        <f>H59</f>
        <v>42.016806722689076</v>
      </c>
      <c r="L9" s="22">
        <f>H59</f>
        <v>42.016806722689076</v>
      </c>
      <c r="M9" s="34">
        <f>H59</f>
        <v>42.016806722689076</v>
      </c>
      <c r="N9" s="22">
        <f>H59</f>
        <v>42.016806722689076</v>
      </c>
      <c r="O9" s="79">
        <f>H59</f>
        <v>42.016806722689076</v>
      </c>
    </row>
    <row r="10" spans="1:15" ht="13.5">
      <c r="A10" s="21"/>
      <c r="B10" s="128" t="s">
        <v>24</v>
      </c>
      <c r="C10" s="128"/>
      <c r="D10" s="22">
        <f>H60</f>
        <v>210.08403361344537</v>
      </c>
      <c r="E10" s="66">
        <f>H60</f>
        <v>210.08403361344537</v>
      </c>
      <c r="F10" s="22">
        <f>H60</f>
        <v>210.08403361344537</v>
      </c>
      <c r="G10" s="66">
        <f>H60</f>
        <v>210.08403361344537</v>
      </c>
      <c r="H10" s="22">
        <f>H60</f>
        <v>210.08403361344537</v>
      </c>
      <c r="I10" s="66">
        <f>H60</f>
        <v>210.08403361344537</v>
      </c>
      <c r="J10" s="22">
        <f>H60</f>
        <v>210.08403361344537</v>
      </c>
      <c r="K10" s="34">
        <f>H60</f>
        <v>210.08403361344537</v>
      </c>
      <c r="L10" s="22">
        <f>H60</f>
        <v>210.08403361344537</v>
      </c>
      <c r="M10" s="34">
        <f>H60</f>
        <v>210.08403361344537</v>
      </c>
      <c r="N10" s="22">
        <f>H60</f>
        <v>210.08403361344537</v>
      </c>
      <c r="O10" s="79">
        <f>H60</f>
        <v>210.08403361344537</v>
      </c>
    </row>
    <row r="11" spans="1:15" ht="13.5">
      <c r="A11" s="21"/>
      <c r="B11" s="128" t="s">
        <v>25</v>
      </c>
      <c r="C11" s="128"/>
      <c r="D11" s="22">
        <v>57</v>
      </c>
      <c r="E11" s="66">
        <v>57</v>
      </c>
      <c r="F11" s="22">
        <v>57</v>
      </c>
      <c r="G11" s="66">
        <v>57</v>
      </c>
      <c r="H11" s="22">
        <v>57</v>
      </c>
      <c r="I11" s="66">
        <v>57</v>
      </c>
      <c r="J11" s="22">
        <v>57</v>
      </c>
      <c r="K11" s="34">
        <v>57</v>
      </c>
      <c r="L11" s="22">
        <v>57</v>
      </c>
      <c r="M11" s="34">
        <v>57</v>
      </c>
      <c r="N11" s="22">
        <v>57</v>
      </c>
      <c r="O11" s="79">
        <v>57</v>
      </c>
    </row>
    <row r="12" spans="1:15" ht="13.5">
      <c r="A12" s="21"/>
      <c r="B12" s="128" t="s">
        <v>114</v>
      </c>
      <c r="C12" s="128"/>
      <c r="D12" s="22"/>
      <c r="E12" s="66"/>
      <c r="F12" s="22">
        <f>F77</f>
        <v>15250</v>
      </c>
      <c r="G12" s="66">
        <f>F77</f>
        <v>15250</v>
      </c>
      <c r="H12" s="22">
        <f>F77</f>
        <v>15250</v>
      </c>
      <c r="I12" s="66">
        <f>F77</f>
        <v>15250</v>
      </c>
      <c r="J12" s="22">
        <f>F77</f>
        <v>15250</v>
      </c>
      <c r="K12" s="34">
        <f>F77</f>
        <v>15250</v>
      </c>
      <c r="L12" s="22">
        <f>F77</f>
        <v>15250</v>
      </c>
      <c r="M12" s="34">
        <f>F77</f>
        <v>15250</v>
      </c>
      <c r="N12" s="22">
        <f>F77</f>
        <v>15250</v>
      </c>
      <c r="O12" s="79">
        <f>F77</f>
        <v>15250</v>
      </c>
    </row>
    <row r="13" spans="1:15" ht="13.5">
      <c r="A13" s="21"/>
      <c r="B13" s="128" t="s">
        <v>26</v>
      </c>
      <c r="C13" s="128"/>
      <c r="D13" s="22">
        <f>B75</f>
        <v>268.9075630252101</v>
      </c>
      <c r="E13" s="66">
        <f>B75</f>
        <v>268.9075630252101</v>
      </c>
      <c r="F13" s="22">
        <f>B75</f>
        <v>268.9075630252101</v>
      </c>
      <c r="G13" s="66">
        <f>B75</f>
        <v>268.9075630252101</v>
      </c>
      <c r="H13" s="22">
        <f>B75</f>
        <v>268.9075630252101</v>
      </c>
      <c r="I13" s="66">
        <f>B75</f>
        <v>268.9075630252101</v>
      </c>
      <c r="J13" s="22">
        <f>B75</f>
        <v>268.9075630252101</v>
      </c>
      <c r="K13" s="34">
        <f>B75</f>
        <v>268.9075630252101</v>
      </c>
      <c r="L13" s="22">
        <f>B75</f>
        <v>268.9075630252101</v>
      </c>
      <c r="M13" s="34">
        <f>B75</f>
        <v>268.9075630252101</v>
      </c>
      <c r="N13" s="22">
        <f>B75</f>
        <v>268.9075630252101</v>
      </c>
      <c r="O13" s="79">
        <f>B75</f>
        <v>268.9075630252101</v>
      </c>
    </row>
    <row r="14" spans="1:15" ht="13.5">
      <c r="A14" s="21"/>
      <c r="B14" s="128" t="s">
        <v>27</v>
      </c>
      <c r="C14" s="128"/>
      <c r="D14" s="22">
        <v>15</v>
      </c>
      <c r="E14" s="66">
        <v>15</v>
      </c>
      <c r="F14" s="22">
        <v>15</v>
      </c>
      <c r="G14" s="66">
        <v>15</v>
      </c>
      <c r="H14" s="22">
        <v>15</v>
      </c>
      <c r="I14" s="66">
        <v>15</v>
      </c>
      <c r="J14" s="22">
        <v>15</v>
      </c>
      <c r="K14" s="34">
        <v>15</v>
      </c>
      <c r="L14" s="22">
        <v>15</v>
      </c>
      <c r="M14" s="34">
        <v>15</v>
      </c>
      <c r="N14" s="22">
        <v>15</v>
      </c>
      <c r="O14" s="79">
        <v>15</v>
      </c>
    </row>
    <row r="15" spans="1:15" ht="13.5">
      <c r="A15" s="21"/>
      <c r="B15" s="46"/>
      <c r="C15" s="46"/>
      <c r="D15" s="22"/>
      <c r="E15" s="66"/>
      <c r="F15" s="22"/>
      <c r="G15" s="66"/>
      <c r="H15" s="22"/>
      <c r="I15" s="66"/>
      <c r="J15" s="22"/>
      <c r="K15" s="34"/>
      <c r="L15" s="22"/>
      <c r="M15" s="34"/>
      <c r="N15" s="22"/>
      <c r="O15" s="79"/>
    </row>
    <row r="16" spans="1:15" ht="13.5">
      <c r="A16" s="21"/>
      <c r="B16" s="83" t="s">
        <v>29</v>
      </c>
      <c r="C16" s="83"/>
      <c r="D16" s="22">
        <f>SUM(D8:D14)</f>
        <v>820.7394957983192</v>
      </c>
      <c r="E16" s="66">
        <f>SUM(E8:E14)</f>
        <v>820.7394957983192</v>
      </c>
      <c r="F16" s="22">
        <f>SUM(F8:F14)</f>
        <v>16070.73949579832</v>
      </c>
      <c r="G16" s="66">
        <f>SUM(G8:G15)</f>
        <v>16070.73949579832</v>
      </c>
      <c r="H16" s="22">
        <f aca="true" t="shared" si="0" ref="H16:M16">SUM(H8:H14)</f>
        <v>16070.73949579832</v>
      </c>
      <c r="I16" s="66">
        <f t="shared" si="0"/>
        <v>16070.73949579832</v>
      </c>
      <c r="J16" s="22">
        <f t="shared" si="0"/>
        <v>16070.73949579832</v>
      </c>
      <c r="K16" s="34">
        <f t="shared" si="0"/>
        <v>16070.73949579832</v>
      </c>
      <c r="L16" s="22">
        <f t="shared" si="0"/>
        <v>16070.73949579832</v>
      </c>
      <c r="M16" s="34">
        <f t="shared" si="0"/>
        <v>16070.73949579832</v>
      </c>
      <c r="N16" s="22">
        <f>SUM(N8:N14)</f>
        <v>16070.73949579832</v>
      </c>
      <c r="O16" s="79">
        <f>SUM(O8:O14)</f>
        <v>16070.73949579832</v>
      </c>
    </row>
    <row r="17" spans="1:15" ht="13.5">
      <c r="A17" s="21"/>
      <c r="B17" s="83"/>
      <c r="C17" s="83"/>
      <c r="D17" s="22"/>
      <c r="E17" s="66"/>
      <c r="F17" s="22"/>
      <c r="G17" s="66"/>
      <c r="H17" s="22"/>
      <c r="I17" s="66"/>
      <c r="J17" s="22"/>
      <c r="K17" s="34"/>
      <c r="L17" s="22"/>
      <c r="M17" s="34"/>
      <c r="N17" s="22"/>
      <c r="O17" s="79"/>
    </row>
    <row r="18" spans="1:15" ht="13.5">
      <c r="A18" s="129" t="s">
        <v>123</v>
      </c>
      <c r="B18" s="130"/>
      <c r="C18" s="130"/>
      <c r="D18" s="22"/>
      <c r="E18" s="66"/>
      <c r="F18" s="22"/>
      <c r="G18" s="66"/>
      <c r="H18" s="22"/>
      <c r="I18" s="66"/>
      <c r="J18" s="22"/>
      <c r="K18" s="34"/>
      <c r="L18" s="22"/>
      <c r="M18" s="34"/>
      <c r="N18" s="22"/>
      <c r="O18" s="79"/>
    </row>
    <row r="19" spans="1:15" ht="13.5">
      <c r="A19" s="21"/>
      <c r="B19" s="128" t="s">
        <v>1</v>
      </c>
      <c r="C19" s="128"/>
      <c r="D19" s="22">
        <f>H54</f>
        <v>297.05882352941177</v>
      </c>
      <c r="E19" s="66">
        <f>H54</f>
        <v>297.05882352941177</v>
      </c>
      <c r="F19" s="22">
        <f>H54</f>
        <v>297.05882352941177</v>
      </c>
      <c r="G19" s="66">
        <f>H54</f>
        <v>297.05882352941177</v>
      </c>
      <c r="H19" s="22">
        <f>H54</f>
        <v>297.05882352941177</v>
      </c>
      <c r="I19" s="66">
        <f>H54</f>
        <v>297.05882352941177</v>
      </c>
      <c r="J19" s="22">
        <f>H54</f>
        <v>297.05882352941177</v>
      </c>
      <c r="K19" s="34">
        <f>H54</f>
        <v>297.05882352941177</v>
      </c>
      <c r="L19" s="22">
        <f>H54</f>
        <v>297.05882352941177</v>
      </c>
      <c r="M19" s="34">
        <f>H54</f>
        <v>297.05882352941177</v>
      </c>
      <c r="N19" s="22">
        <f>H54</f>
        <v>297.05882352941177</v>
      </c>
      <c r="O19" s="79">
        <f>H54</f>
        <v>297.05882352941177</v>
      </c>
    </row>
    <row r="20" spans="1:15" ht="13.5">
      <c r="A20" s="21"/>
      <c r="B20" s="128" t="s">
        <v>34</v>
      </c>
      <c r="C20" s="135"/>
      <c r="D20" s="22">
        <f>D83</f>
        <v>140.05602240896357</v>
      </c>
      <c r="E20" s="66">
        <f>D83</f>
        <v>140.05602240896357</v>
      </c>
      <c r="F20" s="22">
        <f>D83</f>
        <v>140.05602240896357</v>
      </c>
      <c r="G20" s="66">
        <f>D83</f>
        <v>140.05602240896357</v>
      </c>
      <c r="H20" s="22">
        <f>D83</f>
        <v>140.05602240896357</v>
      </c>
      <c r="I20" s="66">
        <f>D83</f>
        <v>140.05602240896357</v>
      </c>
      <c r="J20" s="22">
        <f>D83</f>
        <v>140.05602240896357</v>
      </c>
      <c r="K20" s="34">
        <f>D83</f>
        <v>140.05602240896357</v>
      </c>
      <c r="L20" s="22">
        <f>D83</f>
        <v>140.05602240896357</v>
      </c>
      <c r="M20" s="34">
        <f>D83</f>
        <v>140.05602240896357</v>
      </c>
      <c r="N20" s="22">
        <f>D83</f>
        <v>140.05602240896357</v>
      </c>
      <c r="O20" s="79">
        <f>D83</f>
        <v>140.05602240896357</v>
      </c>
    </row>
    <row r="21" spans="1:15" ht="13.5">
      <c r="A21" s="21"/>
      <c r="B21" s="83"/>
      <c r="C21" s="83"/>
      <c r="D21" s="22"/>
      <c r="E21" s="66"/>
      <c r="F21" s="22"/>
      <c r="G21" s="66"/>
      <c r="H21" s="22"/>
      <c r="I21" s="66"/>
      <c r="J21" s="22"/>
      <c r="K21" s="34"/>
      <c r="L21" s="22"/>
      <c r="M21" s="34"/>
      <c r="N21" s="22"/>
      <c r="O21" s="79"/>
    </row>
    <row r="22" spans="1:15" ht="13.5">
      <c r="A22" s="129" t="s">
        <v>124</v>
      </c>
      <c r="B22" s="130"/>
      <c r="C22" s="130"/>
      <c r="D22" s="22"/>
      <c r="E22" s="66"/>
      <c r="F22" s="22"/>
      <c r="G22" s="66"/>
      <c r="H22" s="22"/>
      <c r="I22" s="66"/>
      <c r="J22" s="22"/>
      <c r="K22" s="34"/>
      <c r="L22" s="22"/>
      <c r="M22" s="34"/>
      <c r="N22" s="22"/>
      <c r="O22" s="79"/>
    </row>
    <row r="23" spans="1:15" ht="13.5">
      <c r="A23" s="21"/>
      <c r="B23" s="128" t="s">
        <v>28</v>
      </c>
      <c r="C23" s="128"/>
      <c r="D23" s="22">
        <v>0</v>
      </c>
      <c r="E23" s="66">
        <v>0</v>
      </c>
      <c r="F23" s="22">
        <v>0</v>
      </c>
      <c r="G23" s="66">
        <v>0</v>
      </c>
      <c r="H23" s="22">
        <v>0</v>
      </c>
      <c r="I23" s="66">
        <v>0</v>
      </c>
      <c r="J23" s="22">
        <v>0</v>
      </c>
      <c r="K23" s="34">
        <v>0</v>
      </c>
      <c r="L23" s="22">
        <v>0</v>
      </c>
      <c r="M23" s="34">
        <v>0</v>
      </c>
      <c r="N23" s="22">
        <v>0</v>
      </c>
      <c r="O23" s="79">
        <v>0</v>
      </c>
    </row>
    <row r="24" spans="1:15" ht="13.5">
      <c r="A24" s="21"/>
      <c r="B24" s="83"/>
      <c r="C24" s="83"/>
      <c r="D24" s="22"/>
      <c r="E24" s="66"/>
      <c r="F24" s="22"/>
      <c r="G24" s="66"/>
      <c r="H24" s="22"/>
      <c r="I24" s="66"/>
      <c r="J24" s="22"/>
      <c r="K24" s="34"/>
      <c r="L24" s="22"/>
      <c r="M24" s="34"/>
      <c r="N24" s="22"/>
      <c r="O24" s="79"/>
    </row>
    <row r="25" spans="1:20" s="78" customFormat="1" ht="13.5">
      <c r="A25" s="136" t="s">
        <v>125</v>
      </c>
      <c r="B25" s="137"/>
      <c r="C25" s="104"/>
      <c r="D25" s="76">
        <f>SUM(D16:D24)</f>
        <v>1257.8543417366946</v>
      </c>
      <c r="E25" s="77">
        <f>SUM(E16:E24)</f>
        <v>1257.8543417366946</v>
      </c>
      <c r="F25" s="76">
        <f>SUM(F16:F24)</f>
        <v>16507.854341736696</v>
      </c>
      <c r="G25" s="77">
        <f>SUM(G16:G23)</f>
        <v>16507.854341736696</v>
      </c>
      <c r="H25" s="76">
        <f>SUM(H16:H23)</f>
        <v>16507.854341736696</v>
      </c>
      <c r="I25" s="77">
        <f>SUM(I16:I24)</f>
        <v>16507.854341736696</v>
      </c>
      <c r="J25" s="76">
        <f aca="true" t="shared" si="1" ref="J25:O25">SUM(J16:J23)</f>
        <v>16507.854341736696</v>
      </c>
      <c r="K25" s="80">
        <f t="shared" si="1"/>
        <v>16507.854341736696</v>
      </c>
      <c r="L25" s="76">
        <f t="shared" si="1"/>
        <v>16507.854341736696</v>
      </c>
      <c r="M25" s="80">
        <f t="shared" si="1"/>
        <v>16507.854341736696</v>
      </c>
      <c r="N25" s="76">
        <f t="shared" si="1"/>
        <v>16507.854341736696</v>
      </c>
      <c r="O25" s="90">
        <f t="shared" si="1"/>
        <v>16507.854341736696</v>
      </c>
      <c r="P25" s="81"/>
      <c r="Q25" s="81"/>
      <c r="R25" s="81"/>
      <c r="S25" s="81"/>
      <c r="T25" s="81"/>
    </row>
    <row r="26" spans="1:20" ht="13.5">
      <c r="A26" s="91"/>
      <c r="B26" s="28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92"/>
      <c r="P26" s="82"/>
      <c r="Q26" s="82"/>
      <c r="R26" s="82"/>
      <c r="S26" s="82"/>
      <c r="T26" s="82"/>
    </row>
    <row r="27" spans="1:15" ht="14.25">
      <c r="A27" s="133" t="s">
        <v>30</v>
      </c>
      <c r="B27" s="134"/>
      <c r="C27" s="134"/>
      <c r="D27" s="22">
        <f aca="true" t="shared" si="2" ref="D27:I27">D5-D25</f>
        <v>14442.145658263305</v>
      </c>
      <c r="E27" s="66">
        <f t="shared" si="2"/>
        <v>10842.145658263305</v>
      </c>
      <c r="F27" s="22">
        <f t="shared" si="2"/>
        <v>3742.1456582633036</v>
      </c>
      <c r="G27" s="66">
        <f t="shared" si="2"/>
        <v>1742.1456582633036</v>
      </c>
      <c r="H27" s="22">
        <f t="shared" si="2"/>
        <v>12092.145658263304</v>
      </c>
      <c r="I27" s="66">
        <f t="shared" si="2"/>
        <v>31842.145658263304</v>
      </c>
      <c r="J27" s="22">
        <f aca="true" t="shared" si="3" ref="J27:O27">J5-J25</f>
        <v>-11907.854341736696</v>
      </c>
      <c r="K27" s="34">
        <f t="shared" si="3"/>
        <v>-11907.854341736696</v>
      </c>
      <c r="L27" s="22">
        <f t="shared" si="3"/>
        <v>-607.8543417366964</v>
      </c>
      <c r="M27" s="34">
        <f t="shared" si="3"/>
        <v>-607.8543417366964</v>
      </c>
      <c r="N27" s="22">
        <f t="shared" si="3"/>
        <v>-4207.854341736696</v>
      </c>
      <c r="O27" s="79">
        <f t="shared" si="3"/>
        <v>-4207.854341736696</v>
      </c>
    </row>
    <row r="28" spans="1:15" ht="14.25">
      <c r="A28" s="133" t="s">
        <v>31</v>
      </c>
      <c r="B28" s="134"/>
      <c r="C28" s="134"/>
      <c r="D28" s="22"/>
      <c r="E28" s="66">
        <f>E27*0.35</f>
        <v>3794.7509803921566</v>
      </c>
      <c r="F28" s="22">
        <f>F27*0.35</f>
        <v>1309.7509803921562</v>
      </c>
      <c r="G28" s="66">
        <f>G27*0.35</f>
        <v>609.7509803921562</v>
      </c>
      <c r="H28" s="22">
        <f>H27*0.35</f>
        <v>4232.250980392156</v>
      </c>
      <c r="I28" s="66">
        <f>I27*0.35</f>
        <v>11144.750980392155</v>
      </c>
      <c r="J28" s="22">
        <v>0</v>
      </c>
      <c r="K28" s="34">
        <v>0</v>
      </c>
      <c r="L28" s="22">
        <v>0</v>
      </c>
      <c r="M28" s="34">
        <v>0</v>
      </c>
      <c r="N28" s="22">
        <v>0</v>
      </c>
      <c r="O28" s="79">
        <v>0</v>
      </c>
    </row>
    <row r="29" spans="1:15" ht="13.5">
      <c r="A29" s="21"/>
      <c r="B29" s="83"/>
      <c r="C29" s="83"/>
      <c r="D29" s="22"/>
      <c r="E29" s="66"/>
      <c r="F29" s="22"/>
      <c r="G29" s="66"/>
      <c r="H29" s="22"/>
      <c r="I29" s="66"/>
      <c r="J29" s="22"/>
      <c r="K29" s="34"/>
      <c r="L29" s="22"/>
      <c r="M29" s="34"/>
      <c r="N29" s="22"/>
      <c r="O29" s="79"/>
    </row>
    <row r="30" spans="1:15" ht="13.5">
      <c r="A30" s="21"/>
      <c r="B30" s="83"/>
      <c r="C30" s="83"/>
      <c r="D30" s="22"/>
      <c r="E30" s="66"/>
      <c r="F30" s="22"/>
      <c r="G30" s="66"/>
      <c r="H30" s="22"/>
      <c r="I30" s="66"/>
      <c r="J30" s="22"/>
      <c r="K30" s="34"/>
      <c r="L30" s="22"/>
      <c r="M30" s="34"/>
      <c r="N30" s="22"/>
      <c r="O30" s="79"/>
    </row>
    <row r="31" spans="1:15" ht="14.25">
      <c r="A31" s="131" t="s">
        <v>32</v>
      </c>
      <c r="B31" s="132"/>
      <c r="C31" s="132"/>
      <c r="D31" s="68">
        <f aca="true" t="shared" si="4" ref="D31:O31">D27-D28</f>
        <v>14442.145658263305</v>
      </c>
      <c r="E31" s="69">
        <f t="shared" si="4"/>
        <v>7047.394677871149</v>
      </c>
      <c r="F31" s="68">
        <f t="shared" si="4"/>
        <v>2432.3946778711475</v>
      </c>
      <c r="G31" s="69">
        <f t="shared" si="4"/>
        <v>1132.3946778711475</v>
      </c>
      <c r="H31" s="68">
        <f t="shared" si="4"/>
        <v>7859.894677871148</v>
      </c>
      <c r="I31" s="69">
        <f t="shared" si="4"/>
        <v>20697.394677871147</v>
      </c>
      <c r="J31" s="68">
        <f t="shared" si="4"/>
        <v>-11907.854341736696</v>
      </c>
      <c r="K31" s="37">
        <f t="shared" si="4"/>
        <v>-11907.854341736696</v>
      </c>
      <c r="L31" s="68">
        <f t="shared" si="4"/>
        <v>-607.8543417366964</v>
      </c>
      <c r="M31" s="37">
        <f t="shared" si="4"/>
        <v>-607.8543417366964</v>
      </c>
      <c r="N31" s="68">
        <f t="shared" si="4"/>
        <v>-4207.854341736696</v>
      </c>
      <c r="O31" s="94">
        <f t="shared" si="4"/>
        <v>-4207.854341736696</v>
      </c>
    </row>
    <row r="32" spans="1:15" s="72" customFormat="1" ht="14.25">
      <c r="A32" s="95" t="s">
        <v>121</v>
      </c>
      <c r="B32" s="96"/>
      <c r="C32" s="96"/>
      <c r="D32" s="80"/>
      <c r="E32" s="80">
        <f>E31</f>
        <v>7047.394677871149</v>
      </c>
      <c r="F32" s="80"/>
      <c r="G32" s="80">
        <f>E32+G31</f>
        <v>8179.789355742296</v>
      </c>
      <c r="H32" s="80"/>
      <c r="I32" s="80">
        <f>G32+I31</f>
        <v>28877.18403361344</v>
      </c>
      <c r="J32" s="80"/>
      <c r="K32" s="80">
        <f>I32+K31</f>
        <v>16969.329691876745</v>
      </c>
      <c r="L32" s="80"/>
      <c r="M32" s="80">
        <f>K32+M31</f>
        <v>16361.475350140048</v>
      </c>
      <c r="N32" s="80"/>
      <c r="O32" s="90">
        <f>M32+O31</f>
        <v>12153.621008403352</v>
      </c>
    </row>
    <row r="33" spans="1:15" ht="13.5">
      <c r="A33" s="2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86"/>
    </row>
    <row r="34" spans="1:15" ht="15.75">
      <c r="A34" s="108" t="s">
        <v>84</v>
      </c>
      <c r="B34" s="127"/>
      <c r="C34" s="127"/>
      <c r="D34" s="39"/>
      <c r="E34" s="38"/>
      <c r="F34" s="38"/>
      <c r="G34" s="39"/>
      <c r="H34" s="39"/>
      <c r="I34" s="18"/>
      <c r="J34" s="18"/>
      <c r="K34" s="18"/>
      <c r="L34" s="18"/>
      <c r="M34" s="18"/>
      <c r="N34" s="18"/>
      <c r="O34" s="18"/>
    </row>
    <row r="35" spans="1:15" ht="15.75">
      <c r="A35" s="38"/>
      <c r="B35" s="38"/>
      <c r="C35" s="39"/>
      <c r="D35" s="39"/>
      <c r="E35" s="38"/>
      <c r="F35" s="38"/>
      <c r="G35" s="39"/>
      <c r="H35" s="39"/>
      <c r="I35" s="18"/>
      <c r="J35" s="18"/>
      <c r="K35" s="18"/>
      <c r="L35" s="18"/>
      <c r="M35" s="18"/>
      <c r="N35" s="18"/>
      <c r="O35" s="18"/>
    </row>
    <row r="36" spans="1:15" ht="13.5">
      <c r="A36" s="19" t="s">
        <v>57</v>
      </c>
      <c r="B36" s="19" t="s">
        <v>58</v>
      </c>
      <c r="C36" s="41" t="s">
        <v>59</v>
      </c>
      <c r="D36" s="41" t="s">
        <v>33</v>
      </c>
      <c r="E36" s="18"/>
      <c r="F36" s="19" t="s">
        <v>60</v>
      </c>
      <c r="G36" s="41" t="s">
        <v>61</v>
      </c>
      <c r="H36" s="41" t="s">
        <v>62</v>
      </c>
      <c r="I36" s="18"/>
      <c r="J36" s="18"/>
      <c r="K36" s="18"/>
      <c r="L36" s="18"/>
      <c r="M36" s="18"/>
      <c r="N36" s="18"/>
      <c r="O36" s="18"/>
    </row>
    <row r="37" spans="1:15" ht="13.5">
      <c r="A37" s="18"/>
      <c r="B37" s="18"/>
      <c r="C37" s="42"/>
      <c r="D37" s="42"/>
      <c r="E37" s="18"/>
      <c r="F37" s="18"/>
      <c r="G37" s="42"/>
      <c r="H37" s="42"/>
      <c r="I37" s="18"/>
      <c r="J37" s="18"/>
      <c r="K37" s="18"/>
      <c r="L37" s="18"/>
      <c r="M37" s="18"/>
      <c r="N37" s="18"/>
      <c r="O37" s="18"/>
    </row>
    <row r="38" spans="1:10" ht="13.5">
      <c r="A38" s="18" t="s">
        <v>63</v>
      </c>
      <c r="B38" s="18">
        <v>5</v>
      </c>
      <c r="C38" s="42">
        <v>130</v>
      </c>
      <c r="D38" s="42">
        <v>650</v>
      </c>
      <c r="E38" s="18"/>
      <c r="F38" s="18" t="s">
        <v>64</v>
      </c>
      <c r="G38" s="42">
        <v>0</v>
      </c>
      <c r="H38" s="42">
        <v>14</v>
      </c>
      <c r="I38" s="18"/>
      <c r="J38" s="43"/>
    </row>
    <row r="39" spans="1:10" ht="13.5">
      <c r="A39" s="18" t="s">
        <v>65</v>
      </c>
      <c r="B39" s="18">
        <v>5</v>
      </c>
      <c r="C39" s="42">
        <v>90</v>
      </c>
      <c r="D39" s="42">
        <v>450</v>
      </c>
      <c r="E39" s="18"/>
      <c r="F39" s="18" t="s">
        <v>64</v>
      </c>
      <c r="G39" s="42">
        <v>0</v>
      </c>
      <c r="H39" s="42">
        <v>10</v>
      </c>
      <c r="I39" s="18"/>
      <c r="J39" s="43"/>
    </row>
    <row r="40" spans="1:10" ht="13.5">
      <c r="A40" s="18" t="s">
        <v>66</v>
      </c>
      <c r="B40" s="18">
        <v>4</v>
      </c>
      <c r="C40" s="42">
        <v>70</v>
      </c>
      <c r="D40" s="42">
        <v>280</v>
      </c>
      <c r="E40" s="18"/>
      <c r="F40" s="18" t="s">
        <v>64</v>
      </c>
      <c r="G40" s="42">
        <v>0</v>
      </c>
      <c r="H40" s="42">
        <v>6</v>
      </c>
      <c r="I40" s="18"/>
      <c r="J40" s="43"/>
    </row>
    <row r="41" spans="1:10" ht="13.5">
      <c r="A41" s="18" t="s">
        <v>67</v>
      </c>
      <c r="B41" s="18">
        <v>1</v>
      </c>
      <c r="C41" s="42">
        <v>120</v>
      </c>
      <c r="D41" s="42">
        <v>120</v>
      </c>
      <c r="E41" s="18"/>
      <c r="F41" s="18" t="s">
        <v>64</v>
      </c>
      <c r="G41" s="42">
        <v>0</v>
      </c>
      <c r="H41" s="42">
        <v>2.5</v>
      </c>
      <c r="I41" s="18"/>
      <c r="J41" s="43"/>
    </row>
    <row r="42" spans="1:10" ht="13.5">
      <c r="A42" s="18" t="s">
        <v>68</v>
      </c>
      <c r="B42" s="18">
        <v>5</v>
      </c>
      <c r="C42" s="42">
        <v>1500</v>
      </c>
      <c r="D42" s="42">
        <v>7500</v>
      </c>
      <c r="E42" s="18"/>
      <c r="F42" s="18" t="s">
        <v>69</v>
      </c>
      <c r="G42" s="42">
        <v>1250</v>
      </c>
      <c r="H42" s="42">
        <v>260</v>
      </c>
      <c r="I42" s="18"/>
      <c r="J42" s="43"/>
    </row>
    <row r="43" spans="1:10" ht="13.5">
      <c r="A43" s="18" t="s">
        <v>70</v>
      </c>
      <c r="B43" s="18">
        <v>1</v>
      </c>
      <c r="C43" s="42">
        <v>250</v>
      </c>
      <c r="D43" s="42">
        <v>250</v>
      </c>
      <c r="E43" s="18"/>
      <c r="F43" s="18" t="s">
        <v>69</v>
      </c>
      <c r="G43" s="42">
        <v>0</v>
      </c>
      <c r="H43" s="42">
        <v>2</v>
      </c>
      <c r="I43" s="18"/>
      <c r="J43" s="43"/>
    </row>
    <row r="44" spans="1:10" ht="13.5">
      <c r="A44" s="18" t="s">
        <v>71</v>
      </c>
      <c r="B44" s="18">
        <v>1</v>
      </c>
      <c r="C44" s="42">
        <v>100</v>
      </c>
      <c r="D44" s="42">
        <v>100</v>
      </c>
      <c r="E44" s="18"/>
      <c r="F44" s="18" t="s">
        <v>69</v>
      </c>
      <c r="G44" s="42">
        <v>0</v>
      </c>
      <c r="H44" s="42">
        <v>4</v>
      </c>
      <c r="I44" s="18"/>
      <c r="J44" s="43"/>
    </row>
    <row r="45" spans="1:10" ht="13.5">
      <c r="A45" s="18" t="s">
        <v>72</v>
      </c>
      <c r="B45" s="18">
        <v>5</v>
      </c>
      <c r="C45" s="42">
        <v>50</v>
      </c>
      <c r="D45" s="42">
        <v>250</v>
      </c>
      <c r="E45" s="18"/>
      <c r="F45" s="18" t="s">
        <v>69</v>
      </c>
      <c r="G45" s="42">
        <v>0</v>
      </c>
      <c r="H45" s="42">
        <v>10</v>
      </c>
      <c r="I45" s="18"/>
      <c r="J45" s="43"/>
    </row>
    <row r="46" spans="1:10" ht="13.5">
      <c r="A46" s="18" t="s">
        <v>73</v>
      </c>
      <c r="B46" s="18">
        <v>1</v>
      </c>
      <c r="C46" s="42">
        <v>50</v>
      </c>
      <c r="D46" s="42">
        <v>50</v>
      </c>
      <c r="E46" s="18"/>
      <c r="F46" s="18" t="s">
        <v>64</v>
      </c>
      <c r="G46" s="42">
        <v>0</v>
      </c>
      <c r="H46" s="42">
        <v>1</v>
      </c>
      <c r="I46" s="18"/>
      <c r="J46" s="43"/>
    </row>
    <row r="47" spans="1:10" ht="13.5">
      <c r="A47" s="18" t="s">
        <v>74</v>
      </c>
      <c r="B47" s="18">
        <v>1</v>
      </c>
      <c r="C47" s="42">
        <v>25</v>
      </c>
      <c r="D47" s="42">
        <v>25</v>
      </c>
      <c r="E47" s="18"/>
      <c r="F47" s="18" t="s">
        <v>64</v>
      </c>
      <c r="G47" s="42">
        <v>0</v>
      </c>
      <c r="H47" s="42">
        <v>1</v>
      </c>
      <c r="I47" s="18"/>
      <c r="J47" s="43"/>
    </row>
    <row r="48" spans="1:10" ht="13.5">
      <c r="A48" s="18" t="s">
        <v>75</v>
      </c>
      <c r="B48" s="18">
        <v>2</v>
      </c>
      <c r="C48" s="42">
        <v>200</v>
      </c>
      <c r="D48" s="42">
        <v>400</v>
      </c>
      <c r="E48" s="18"/>
      <c r="F48" s="18" t="s">
        <v>76</v>
      </c>
      <c r="G48" s="42">
        <v>0</v>
      </c>
      <c r="H48" s="42">
        <v>7</v>
      </c>
      <c r="I48" s="18"/>
      <c r="J48" s="43"/>
    </row>
    <row r="49" spans="1:10" ht="13.5">
      <c r="A49" s="18" t="s">
        <v>77</v>
      </c>
      <c r="B49" s="18">
        <v>2</v>
      </c>
      <c r="C49" s="42">
        <v>100</v>
      </c>
      <c r="D49" s="42">
        <v>200</v>
      </c>
      <c r="E49" s="18"/>
      <c r="F49" s="18" t="s">
        <v>76</v>
      </c>
      <c r="G49" s="42">
        <v>0</v>
      </c>
      <c r="H49" s="42">
        <v>3</v>
      </c>
      <c r="I49" s="18"/>
      <c r="J49" s="43"/>
    </row>
    <row r="50" spans="1:10" ht="13.5">
      <c r="A50" s="18" t="s">
        <v>78</v>
      </c>
      <c r="B50" s="18"/>
      <c r="C50" s="42"/>
      <c r="D50" s="42">
        <v>400</v>
      </c>
      <c r="E50" s="18"/>
      <c r="F50" s="18" t="s">
        <v>79</v>
      </c>
      <c r="G50" s="42">
        <v>0</v>
      </c>
      <c r="H50" s="42">
        <v>33</v>
      </c>
      <c r="I50" s="18"/>
      <c r="J50" s="43"/>
    </row>
    <row r="51" spans="1:10" ht="14.25" thickBot="1">
      <c r="A51" s="18"/>
      <c r="B51" s="18"/>
      <c r="C51" s="42"/>
      <c r="D51" s="44"/>
      <c r="E51" s="18"/>
      <c r="F51" s="18"/>
      <c r="G51" s="42"/>
      <c r="H51" s="44"/>
      <c r="I51" s="18"/>
      <c r="J51" s="43"/>
    </row>
    <row r="52" spans="1:10" ht="13.5">
      <c r="A52" s="18" t="s">
        <v>80</v>
      </c>
      <c r="B52" s="18"/>
      <c r="C52" s="42"/>
      <c r="D52" s="42">
        <f>SUM(D38:D51)</f>
        <v>10675</v>
      </c>
      <c r="E52" s="18"/>
      <c r="F52" s="18"/>
      <c r="G52" s="42"/>
      <c r="H52" s="42">
        <f>SUM(H38:H50)</f>
        <v>353.5</v>
      </c>
      <c r="I52" s="18"/>
      <c r="J52" s="43"/>
    </row>
    <row r="53" spans="1:10" ht="13.5">
      <c r="A53" s="18" t="s">
        <v>81</v>
      </c>
      <c r="B53" s="18"/>
      <c r="C53" s="42"/>
      <c r="D53" s="42">
        <f>D52*(19/119)</f>
        <v>1704.4117647058822</v>
      </c>
      <c r="E53" s="18"/>
      <c r="F53" s="18" t="s">
        <v>81</v>
      </c>
      <c r="G53" s="42"/>
      <c r="H53" s="42">
        <f>H52*(19/119)</f>
        <v>56.44117647058823</v>
      </c>
      <c r="I53" s="18"/>
      <c r="J53" s="43"/>
    </row>
    <row r="54" spans="1:10" ht="13.5">
      <c r="A54" s="18"/>
      <c r="B54" s="18"/>
      <c r="C54" s="42"/>
      <c r="D54" s="42"/>
      <c r="E54" s="18"/>
      <c r="F54" s="18" t="s">
        <v>97</v>
      </c>
      <c r="G54" s="42"/>
      <c r="H54" s="42">
        <f>H52-H53</f>
        <v>297.05882352941177</v>
      </c>
      <c r="I54" s="18"/>
      <c r="J54" s="43"/>
    </row>
    <row r="55" spans="1:10" ht="13.5">
      <c r="A55" s="45" t="s">
        <v>82</v>
      </c>
      <c r="B55" s="18"/>
      <c r="C55" s="42"/>
      <c r="D55" s="42">
        <f>D52-D53</f>
        <v>8970.588235294117</v>
      </c>
      <c r="E55" s="18"/>
      <c r="F55" s="18"/>
      <c r="G55" s="42"/>
      <c r="H55" s="42"/>
      <c r="I55" s="18"/>
      <c r="J55" s="43"/>
    </row>
    <row r="56" spans="1:9" ht="15">
      <c r="A56" s="40"/>
      <c r="B56" s="40"/>
      <c r="C56" s="40"/>
      <c r="D56" s="40"/>
      <c r="E56" s="40"/>
      <c r="F56" s="40"/>
      <c r="G56" s="40"/>
      <c r="H56" s="40"/>
      <c r="I56" s="40"/>
    </row>
    <row r="57" spans="1:8" ht="13.5">
      <c r="A57" s="108" t="s">
        <v>94</v>
      </c>
      <c r="B57" s="127"/>
      <c r="C57" s="127"/>
      <c r="D57" s="18"/>
      <c r="E57" s="43"/>
      <c r="F57" s="43"/>
      <c r="G57" s="18" t="s">
        <v>100</v>
      </c>
      <c r="H57" s="18" t="s">
        <v>101</v>
      </c>
    </row>
    <row r="58" spans="1:8" ht="13.5">
      <c r="A58" s="18"/>
      <c r="B58" s="48"/>
      <c r="C58" s="18"/>
      <c r="D58" s="109" t="s">
        <v>22</v>
      </c>
      <c r="E58" s="109"/>
      <c r="F58" s="34">
        <v>271</v>
      </c>
      <c r="G58" s="23">
        <f>F58*(19/119)</f>
        <v>43.26890756302521</v>
      </c>
      <c r="H58" s="23">
        <f>F58-G58</f>
        <v>227.7310924369748</v>
      </c>
    </row>
    <row r="59" spans="1:8" ht="13.5">
      <c r="A59" s="18" t="s">
        <v>85</v>
      </c>
      <c r="B59" s="48">
        <v>140</v>
      </c>
      <c r="C59" s="18"/>
      <c r="D59" s="109" t="s">
        <v>23</v>
      </c>
      <c r="E59" s="109"/>
      <c r="F59" s="34">
        <v>50</v>
      </c>
      <c r="G59" s="23">
        <f>F59*(19/119)</f>
        <v>7.9831932773109235</v>
      </c>
      <c r="H59" s="23">
        <f>F59-G59</f>
        <v>42.016806722689076</v>
      </c>
    </row>
    <row r="60" spans="1:8" ht="13.5">
      <c r="A60" s="18" t="s">
        <v>86</v>
      </c>
      <c r="B60" s="48">
        <v>50</v>
      </c>
      <c r="C60" s="18"/>
      <c r="D60" s="109" t="s">
        <v>24</v>
      </c>
      <c r="E60" s="109"/>
      <c r="F60" s="34">
        <v>250</v>
      </c>
      <c r="G60" s="23">
        <f>F60*(19/119)</f>
        <v>39.91596638655462</v>
      </c>
      <c r="H60" s="23">
        <f>F60-G60</f>
        <v>210.08403361344537</v>
      </c>
    </row>
    <row r="61" spans="1:6" ht="13.5">
      <c r="A61" s="18" t="s">
        <v>87</v>
      </c>
      <c r="B61" s="48">
        <v>489</v>
      </c>
      <c r="C61" s="18"/>
      <c r="D61" s="18"/>
      <c r="E61" s="43"/>
      <c r="F61" s="55"/>
    </row>
    <row r="62" spans="1:7" ht="14.25" thickBot="1">
      <c r="A62" s="18"/>
      <c r="B62" s="49"/>
      <c r="C62" s="50"/>
      <c r="D62" s="108"/>
      <c r="E62" s="108"/>
      <c r="F62" s="23"/>
      <c r="G62" s="18"/>
    </row>
    <row r="63" spans="1:6" ht="13.5">
      <c r="A63" s="18" t="s">
        <v>88</v>
      </c>
      <c r="B63" s="48">
        <v>679</v>
      </c>
      <c r="C63" s="50"/>
      <c r="D63" s="18"/>
      <c r="E63" s="56"/>
      <c r="F63" s="23"/>
    </row>
    <row r="64" spans="1:7" ht="13.5">
      <c r="A64" s="18"/>
      <c r="B64" s="51"/>
      <c r="C64" s="50"/>
      <c r="D64" s="18"/>
      <c r="E64" s="56"/>
      <c r="F64" s="23"/>
      <c r="G64" s="56"/>
    </row>
    <row r="65" spans="1:6" ht="13.5">
      <c r="A65" s="18" t="s">
        <v>89</v>
      </c>
      <c r="B65" s="48">
        <v>57</v>
      </c>
      <c r="C65" s="18"/>
      <c r="D65" s="23"/>
      <c r="E65" s="23"/>
      <c r="F65" s="23"/>
    </row>
    <row r="66" spans="1:6" ht="13.5">
      <c r="A66" s="18"/>
      <c r="B66" s="48"/>
      <c r="C66" s="18"/>
      <c r="D66" s="23"/>
      <c r="E66" s="23"/>
      <c r="F66" s="23"/>
    </row>
    <row r="67" spans="1:6" ht="13.5">
      <c r="A67" s="47" t="s">
        <v>90</v>
      </c>
      <c r="B67" s="48"/>
      <c r="C67" s="18"/>
      <c r="D67" s="23"/>
      <c r="E67" s="23"/>
      <c r="F67" s="23"/>
    </row>
    <row r="68" spans="1:6" ht="13.5">
      <c r="A68" s="18"/>
      <c r="B68" s="48"/>
      <c r="C68" s="18"/>
      <c r="D68" s="23"/>
      <c r="E68" s="23"/>
      <c r="F68" s="23"/>
    </row>
    <row r="69" spans="1:6" ht="13.5">
      <c r="A69" s="18" t="s">
        <v>91</v>
      </c>
      <c r="B69" s="48">
        <v>20</v>
      </c>
      <c r="C69" s="18"/>
      <c r="D69" s="23"/>
      <c r="E69" s="23"/>
      <c r="F69" s="23"/>
    </row>
    <row r="70" spans="1:6" ht="13.5">
      <c r="A70" s="18" t="s">
        <v>92</v>
      </c>
      <c r="B70" s="52">
        <v>50</v>
      </c>
      <c r="C70" s="18"/>
      <c r="D70" s="23"/>
      <c r="E70" s="23"/>
      <c r="F70" s="23"/>
    </row>
    <row r="71" spans="1:6" ht="13.5">
      <c r="A71" s="18" t="s">
        <v>93</v>
      </c>
      <c r="B71" s="52">
        <v>250</v>
      </c>
      <c r="C71" s="18"/>
      <c r="D71" s="23"/>
      <c r="E71" s="23"/>
      <c r="F71" s="23"/>
    </row>
    <row r="72" spans="1:6" ht="14.25" thickBot="1">
      <c r="A72" s="18"/>
      <c r="B72" s="53"/>
      <c r="C72" s="18"/>
      <c r="D72" s="23"/>
      <c r="E72" s="23"/>
      <c r="F72" s="23"/>
    </row>
    <row r="73" spans="1:6" ht="13.5">
      <c r="A73" s="18" t="s">
        <v>80</v>
      </c>
      <c r="B73" s="48">
        <f>SUM(B69:B71)</f>
        <v>320</v>
      </c>
      <c r="C73" s="18"/>
      <c r="D73" s="23"/>
      <c r="E73" s="23"/>
      <c r="F73" s="23"/>
    </row>
    <row r="74" spans="1:6" ht="13.5">
      <c r="A74" s="18" t="s">
        <v>81</v>
      </c>
      <c r="B74" s="48">
        <f>B73*(19/119)</f>
        <v>51.09243697478991</v>
      </c>
      <c r="C74" s="18"/>
      <c r="D74" s="23"/>
      <c r="E74" s="23"/>
      <c r="F74" s="23"/>
    </row>
    <row r="75" spans="1:6" ht="13.5">
      <c r="A75" s="18" t="s">
        <v>98</v>
      </c>
      <c r="B75" s="48">
        <f>B73-B74</f>
        <v>268.9075630252101</v>
      </c>
      <c r="C75" s="18"/>
      <c r="D75" s="23"/>
      <c r="E75" s="23"/>
      <c r="F75" s="23"/>
    </row>
    <row r="76" spans="1:6" ht="13.5">
      <c r="A76" s="18"/>
      <c r="B76" s="48"/>
      <c r="C76" s="18"/>
      <c r="D76" s="23"/>
      <c r="E76" s="23"/>
      <c r="F76" s="58" t="s">
        <v>115</v>
      </c>
    </row>
    <row r="77" spans="1:6" ht="13.5">
      <c r="A77" s="47" t="s">
        <v>34</v>
      </c>
      <c r="B77" s="48"/>
      <c r="C77" s="18"/>
      <c r="D77" s="18"/>
      <c r="E77" s="43"/>
      <c r="F77" s="43">
        <f>12200*1.25</f>
        <v>15250</v>
      </c>
    </row>
    <row r="78" spans="1:6" ht="13.5">
      <c r="A78" s="18"/>
      <c r="B78" s="48"/>
      <c r="C78" s="18"/>
      <c r="D78" s="18"/>
      <c r="E78" s="43"/>
      <c r="F78" s="43"/>
    </row>
    <row r="79" spans="1:6" ht="13.5">
      <c r="A79" s="18" t="s">
        <v>83</v>
      </c>
      <c r="B79" s="18"/>
      <c r="C79" s="42">
        <v>173</v>
      </c>
      <c r="D79" s="18"/>
      <c r="E79" s="43"/>
      <c r="F79" s="43"/>
    </row>
    <row r="80" spans="1:6" ht="13.5">
      <c r="A80" s="18" t="s">
        <v>96</v>
      </c>
      <c r="B80" s="18"/>
      <c r="C80" s="42">
        <v>2000</v>
      </c>
      <c r="D80" s="18"/>
      <c r="E80" s="43"/>
      <c r="F80" s="43"/>
    </row>
    <row r="81" spans="1:6" ht="13.5">
      <c r="A81" s="18" t="s">
        <v>81</v>
      </c>
      <c r="B81" s="18"/>
      <c r="C81" s="42">
        <f>C80*(19/119)</f>
        <v>319.327731092437</v>
      </c>
      <c r="D81" s="18"/>
      <c r="E81" s="43"/>
      <c r="F81" s="43"/>
    </row>
    <row r="82" spans="1:6" ht="13.5">
      <c r="A82" s="18" t="s">
        <v>99</v>
      </c>
      <c r="B82" s="18"/>
      <c r="C82" s="42">
        <f>C80-C81</f>
        <v>1680.672268907563</v>
      </c>
      <c r="D82" s="109" t="s">
        <v>113</v>
      </c>
      <c r="E82" s="127"/>
      <c r="F82" s="43"/>
    </row>
    <row r="83" spans="1:6" ht="14.25" thickBot="1">
      <c r="A83" s="18"/>
      <c r="B83" s="18"/>
      <c r="C83" s="44"/>
      <c r="D83" s="110">
        <f>C82/12</f>
        <v>140.05602240896357</v>
      </c>
      <c r="E83" s="101"/>
      <c r="F83" s="43"/>
    </row>
    <row r="84" spans="1:6" ht="13.5">
      <c r="A84" s="18" t="s">
        <v>80</v>
      </c>
      <c r="B84" s="18"/>
      <c r="C84" s="42">
        <f>SUM(C79:C80)</f>
        <v>2173</v>
      </c>
      <c r="D84" s="18"/>
      <c r="E84" s="43"/>
      <c r="F84" s="43"/>
    </row>
    <row r="85" spans="1:6" ht="13.5">
      <c r="A85" s="18"/>
      <c r="B85" s="48"/>
      <c r="C85" s="18"/>
      <c r="D85" s="18"/>
      <c r="E85" s="43"/>
      <c r="F85" s="43"/>
    </row>
    <row r="86" spans="1:6" ht="13.5">
      <c r="A86" s="109" t="s">
        <v>95</v>
      </c>
      <c r="B86" s="127"/>
      <c r="C86" s="127"/>
      <c r="D86" s="18"/>
      <c r="E86" s="43"/>
      <c r="F86" s="43"/>
    </row>
    <row r="88" spans="1:3" ht="13.5">
      <c r="A88" s="47" t="s">
        <v>102</v>
      </c>
      <c r="B88" s="18"/>
      <c r="C88" s="54">
        <f>D53+C81</f>
        <v>2023.7394957983192</v>
      </c>
    </row>
    <row r="89" spans="1:3" ht="13.5">
      <c r="A89" s="23" t="s">
        <v>103</v>
      </c>
      <c r="B89" s="23"/>
      <c r="C89" s="23">
        <f>B74+G58+G59+G60</f>
        <v>142.26050420168065</v>
      </c>
    </row>
    <row r="90" spans="1:3" ht="13.5">
      <c r="A90" s="23" t="s">
        <v>104</v>
      </c>
      <c r="B90" s="23"/>
      <c r="C90" s="23">
        <f>B74+G58+G59+G60</f>
        <v>142.26050420168065</v>
      </c>
    </row>
    <row r="91" spans="1:3" ht="13.5">
      <c r="A91" s="23" t="s">
        <v>105</v>
      </c>
      <c r="B91" s="23"/>
      <c r="C91" s="23">
        <f>G58+G59+G60+B74</f>
        <v>142.26050420168067</v>
      </c>
    </row>
    <row r="92" spans="1:3" ht="13.5">
      <c r="A92" s="23" t="s">
        <v>106</v>
      </c>
      <c r="B92" s="23"/>
      <c r="C92" s="23">
        <f>G58+G59+G60+B74</f>
        <v>142.26050420168067</v>
      </c>
    </row>
    <row r="93" spans="1:3" ht="13.5">
      <c r="A93" s="23" t="s">
        <v>107</v>
      </c>
      <c r="B93" s="23"/>
      <c r="C93" s="23">
        <f>B74+G58+G59+G60</f>
        <v>142.26050420168065</v>
      </c>
    </row>
    <row r="94" spans="1:3" ht="13.5">
      <c r="A94" s="23" t="s">
        <v>108</v>
      </c>
      <c r="B94" s="23"/>
      <c r="C94" s="23">
        <f>B74+G58+G59+G60</f>
        <v>142.26050420168065</v>
      </c>
    </row>
  </sheetData>
  <mergeCells count="34">
    <mergeCell ref="A34:C34"/>
    <mergeCell ref="A57:C57"/>
    <mergeCell ref="A86:C86"/>
    <mergeCell ref="D58:E58"/>
    <mergeCell ref="D59:E59"/>
    <mergeCell ref="D60:E60"/>
    <mergeCell ref="D62:E62"/>
    <mergeCell ref="D82:E82"/>
    <mergeCell ref="D83:E83"/>
    <mergeCell ref="A1:C1"/>
    <mergeCell ref="D2:E2"/>
    <mergeCell ref="F2:G2"/>
    <mergeCell ref="H2:I2"/>
    <mergeCell ref="J2:K2"/>
    <mergeCell ref="L2:M2"/>
    <mergeCell ref="N2:O2"/>
    <mergeCell ref="A4:B4"/>
    <mergeCell ref="A7:B7"/>
    <mergeCell ref="B8:C8"/>
    <mergeCell ref="B9:C9"/>
    <mergeCell ref="B10:C10"/>
    <mergeCell ref="B11:C11"/>
    <mergeCell ref="B12:C12"/>
    <mergeCell ref="B13:C13"/>
    <mergeCell ref="B14:C14"/>
    <mergeCell ref="B19:C19"/>
    <mergeCell ref="A18:C18"/>
    <mergeCell ref="A31:C31"/>
    <mergeCell ref="A22:C22"/>
    <mergeCell ref="B23:C23"/>
    <mergeCell ref="A27:C27"/>
    <mergeCell ref="A28:C28"/>
    <mergeCell ref="B20:C20"/>
    <mergeCell ref="A25:C2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J36" sqref="J36"/>
    </sheetView>
  </sheetViews>
  <sheetFormatPr defaultColWidth="9.140625" defaultRowHeight="12.75"/>
  <cols>
    <col min="3" max="3" width="9.8515625" style="0" customWidth="1"/>
    <col min="4" max="4" width="8.00390625" style="0" bestFit="1" customWidth="1"/>
    <col min="5" max="10" width="11.8515625" style="0" bestFit="1" customWidth="1"/>
  </cols>
  <sheetData>
    <row r="1" spans="1:10" ht="13.5">
      <c r="A1" s="106" t="s">
        <v>35</v>
      </c>
      <c r="B1" s="107"/>
      <c r="C1" s="107"/>
      <c r="D1" s="57"/>
      <c r="E1" s="84"/>
      <c r="F1" s="84"/>
      <c r="G1" s="84"/>
      <c r="H1" s="84"/>
      <c r="I1" s="84"/>
      <c r="J1" s="85"/>
    </row>
    <row r="2" spans="1:10" ht="13.5">
      <c r="A2" s="20"/>
      <c r="B2" s="19"/>
      <c r="C2" s="19"/>
      <c r="D2" s="19"/>
      <c r="E2" s="24">
        <v>37956</v>
      </c>
      <c r="F2" s="25">
        <v>37987</v>
      </c>
      <c r="G2" s="25">
        <v>38018</v>
      </c>
      <c r="H2" s="25">
        <v>38047</v>
      </c>
      <c r="I2" s="25">
        <v>38078</v>
      </c>
      <c r="J2" s="26">
        <v>38108</v>
      </c>
    </row>
    <row r="3" spans="1:10" ht="14.25">
      <c r="A3" s="133" t="s">
        <v>36</v>
      </c>
      <c r="B3" s="128"/>
      <c r="C3" s="128"/>
      <c r="D3" s="27"/>
      <c r="E3" s="34"/>
      <c r="F3" s="34"/>
      <c r="G3" s="34"/>
      <c r="H3" s="34"/>
      <c r="I3" s="34"/>
      <c r="J3" s="79"/>
    </row>
    <row r="4" spans="1:10" ht="13.5">
      <c r="A4" s="21"/>
      <c r="B4" s="128" t="s">
        <v>37</v>
      </c>
      <c r="C4" s="128"/>
      <c r="D4" s="27"/>
      <c r="E4" s="34">
        <v>12100</v>
      </c>
      <c r="F4" s="34">
        <v>16750</v>
      </c>
      <c r="G4" s="34">
        <v>8350</v>
      </c>
      <c r="H4" s="34">
        <v>4600</v>
      </c>
      <c r="I4" s="34">
        <v>5900</v>
      </c>
      <c r="J4" s="79">
        <v>12300</v>
      </c>
    </row>
    <row r="5" spans="1:10" ht="13.5">
      <c r="A5" s="21"/>
      <c r="B5" s="128" t="s">
        <v>38</v>
      </c>
      <c r="C5" s="128"/>
      <c r="D5" s="27"/>
      <c r="E5" s="34">
        <v>0</v>
      </c>
      <c r="F5" s="34">
        <v>0</v>
      </c>
      <c r="G5" s="34">
        <v>40000</v>
      </c>
      <c r="H5" s="34">
        <v>0</v>
      </c>
      <c r="I5" s="34">
        <v>10000</v>
      </c>
      <c r="J5" s="79">
        <v>0</v>
      </c>
    </row>
    <row r="6" spans="1:10" ht="13.5">
      <c r="A6" s="21"/>
      <c r="B6" s="128" t="s">
        <v>39</v>
      </c>
      <c r="C6" s="128"/>
      <c r="D6" s="27"/>
      <c r="E6" s="34">
        <v>0</v>
      </c>
      <c r="F6" s="34">
        <v>1500</v>
      </c>
      <c r="G6" s="34">
        <v>0</v>
      </c>
      <c r="H6" s="34">
        <v>0</v>
      </c>
      <c r="I6" s="34">
        <v>0</v>
      </c>
      <c r="J6" s="79">
        <v>0</v>
      </c>
    </row>
    <row r="7" spans="1:10" ht="13.5">
      <c r="A7" s="21"/>
      <c r="B7" s="128" t="s">
        <v>120</v>
      </c>
      <c r="C7" s="135"/>
      <c r="D7" s="27"/>
      <c r="E7" s="34">
        <f>E4*0.19</f>
        <v>2299</v>
      </c>
      <c r="F7" s="34">
        <f>SUM(F4:F6)*0.19</f>
        <v>3467.5</v>
      </c>
      <c r="G7" s="34">
        <f>SUM(G4:G6)*0.19</f>
        <v>9186.5</v>
      </c>
      <c r="H7" s="34">
        <f>H4*0.19</f>
        <v>874</v>
      </c>
      <c r="I7" s="103">
        <f>SUM(I4:I6)*0.19</f>
        <v>3021</v>
      </c>
      <c r="J7" s="111">
        <f>SUM(J4:J6)*0.19</f>
        <v>2337</v>
      </c>
    </row>
    <row r="8" spans="1:10" s="72" customFormat="1" ht="13.5">
      <c r="A8" s="97"/>
      <c r="B8" s="145" t="s">
        <v>40</v>
      </c>
      <c r="C8" s="145"/>
      <c r="D8" s="70"/>
      <c r="E8" s="71">
        <f aca="true" t="shared" si="0" ref="E8:J8">SUM(E4:E7)</f>
        <v>14399</v>
      </c>
      <c r="F8" s="71">
        <f t="shared" si="0"/>
        <v>21717.5</v>
      </c>
      <c r="G8" s="71">
        <f t="shared" si="0"/>
        <v>57536.5</v>
      </c>
      <c r="H8" s="71">
        <f t="shared" si="0"/>
        <v>5474</v>
      </c>
      <c r="I8" s="71">
        <f t="shared" si="0"/>
        <v>18921</v>
      </c>
      <c r="J8" s="98">
        <f t="shared" si="0"/>
        <v>14637</v>
      </c>
    </row>
    <row r="9" spans="1:10" ht="14.25">
      <c r="A9" s="133" t="s">
        <v>41</v>
      </c>
      <c r="B9" s="128"/>
      <c r="C9" s="128"/>
      <c r="D9" s="27"/>
      <c r="E9" s="34"/>
      <c r="F9" s="34"/>
      <c r="G9" s="34"/>
      <c r="H9" s="34"/>
      <c r="I9" s="34"/>
      <c r="J9" s="79"/>
    </row>
    <row r="10" spans="1:10" ht="13.5">
      <c r="A10" s="21"/>
      <c r="B10" s="130" t="s">
        <v>42</v>
      </c>
      <c r="C10" s="130"/>
      <c r="D10" s="30"/>
      <c r="E10" s="34"/>
      <c r="F10" s="34"/>
      <c r="G10" s="34"/>
      <c r="H10" s="34"/>
      <c r="I10" s="34"/>
      <c r="J10" s="79"/>
    </row>
    <row r="11" spans="1:10" ht="13.5">
      <c r="A11" s="21"/>
      <c r="B11" s="128" t="s">
        <v>43</v>
      </c>
      <c r="C11" s="128"/>
      <c r="D11" s="27"/>
      <c r="E11" s="34">
        <v>271</v>
      </c>
      <c r="F11" s="34">
        <v>271</v>
      </c>
      <c r="G11" s="34">
        <v>271</v>
      </c>
      <c r="H11" s="34">
        <v>271</v>
      </c>
      <c r="I11" s="34">
        <v>271</v>
      </c>
      <c r="J11" s="79">
        <v>271</v>
      </c>
    </row>
    <row r="12" spans="1:10" ht="13.5">
      <c r="A12" s="21"/>
      <c r="B12" s="128" t="s">
        <v>23</v>
      </c>
      <c r="C12" s="128"/>
      <c r="D12" s="27"/>
      <c r="E12" s="34">
        <v>50</v>
      </c>
      <c r="F12" s="34">
        <v>50</v>
      </c>
      <c r="G12" s="34">
        <v>50</v>
      </c>
      <c r="H12" s="34">
        <v>50</v>
      </c>
      <c r="I12" s="34">
        <v>50</v>
      </c>
      <c r="J12" s="79">
        <v>50</v>
      </c>
    </row>
    <row r="13" spans="1:10" ht="13.5">
      <c r="A13" s="21"/>
      <c r="B13" s="128" t="s">
        <v>24</v>
      </c>
      <c r="C13" s="128"/>
      <c r="D13" s="27"/>
      <c r="E13" s="34">
        <v>250</v>
      </c>
      <c r="F13" s="34">
        <v>250</v>
      </c>
      <c r="G13" s="34">
        <v>250</v>
      </c>
      <c r="H13" s="34">
        <v>250</v>
      </c>
      <c r="I13" s="34">
        <v>250</v>
      </c>
      <c r="J13" s="79">
        <v>250</v>
      </c>
    </row>
    <row r="14" spans="1:10" ht="13.5">
      <c r="A14" s="21"/>
      <c r="B14" s="130" t="s">
        <v>44</v>
      </c>
      <c r="C14" s="130"/>
      <c r="D14" s="30"/>
      <c r="E14" s="34"/>
      <c r="F14" s="34"/>
      <c r="G14" s="34"/>
      <c r="H14" s="34"/>
      <c r="I14" s="34"/>
      <c r="J14" s="79"/>
    </row>
    <row r="15" spans="1:10" ht="13.5">
      <c r="A15" s="21"/>
      <c r="B15" s="128" t="s">
        <v>126</v>
      </c>
      <c r="C15" s="128"/>
      <c r="D15" s="27"/>
      <c r="E15" s="34"/>
      <c r="F15" s="34">
        <v>13250</v>
      </c>
      <c r="G15" s="34">
        <v>13250</v>
      </c>
      <c r="H15" s="34">
        <v>13250</v>
      </c>
      <c r="I15" s="34">
        <v>13250</v>
      </c>
      <c r="J15" s="79">
        <v>13250</v>
      </c>
    </row>
    <row r="16" spans="1:10" ht="13.5">
      <c r="A16" s="21"/>
      <c r="B16" s="128" t="s">
        <v>128</v>
      </c>
      <c r="C16" s="135"/>
      <c r="D16" s="27"/>
      <c r="E16" s="34"/>
      <c r="F16" s="34"/>
      <c r="G16" s="34"/>
      <c r="H16" s="34"/>
      <c r="I16" s="34">
        <v>6000</v>
      </c>
      <c r="J16" s="79"/>
    </row>
    <row r="17" spans="1:10" ht="13.5">
      <c r="A17" s="21"/>
      <c r="B17" s="130" t="s">
        <v>45</v>
      </c>
      <c r="C17" s="128"/>
      <c r="D17" s="27"/>
      <c r="E17" s="34"/>
      <c r="F17" s="34"/>
      <c r="G17" s="34"/>
      <c r="H17" s="34"/>
      <c r="I17" s="34"/>
      <c r="J17" s="79"/>
    </row>
    <row r="18" spans="1:10" ht="13.5">
      <c r="A18" s="21"/>
      <c r="B18" s="128" t="s">
        <v>26</v>
      </c>
      <c r="C18" s="128"/>
      <c r="D18" s="27"/>
      <c r="E18" s="34">
        <v>320</v>
      </c>
      <c r="F18" s="34">
        <v>320</v>
      </c>
      <c r="G18" s="34">
        <v>320</v>
      </c>
      <c r="H18" s="34">
        <v>320</v>
      </c>
      <c r="I18" s="34">
        <v>320</v>
      </c>
      <c r="J18" s="79">
        <v>320</v>
      </c>
    </row>
    <row r="19" spans="1:10" ht="13.5">
      <c r="A19" s="21"/>
      <c r="B19" s="128" t="s">
        <v>25</v>
      </c>
      <c r="C19" s="128"/>
      <c r="D19" s="27"/>
      <c r="E19" s="34">
        <v>57</v>
      </c>
      <c r="F19" s="34">
        <v>57</v>
      </c>
      <c r="G19" s="34">
        <v>57</v>
      </c>
      <c r="H19" s="34">
        <v>57</v>
      </c>
      <c r="I19" s="34">
        <v>57</v>
      </c>
      <c r="J19" s="79">
        <v>57</v>
      </c>
    </row>
    <row r="20" spans="1:10" ht="13.5">
      <c r="A20" s="21"/>
      <c r="B20" s="128" t="s">
        <v>27</v>
      </c>
      <c r="C20" s="128"/>
      <c r="D20" s="27"/>
      <c r="E20" s="34">
        <v>173</v>
      </c>
      <c r="F20" s="34">
        <v>0</v>
      </c>
      <c r="G20" s="34">
        <v>0</v>
      </c>
      <c r="H20" s="34">
        <v>0</v>
      </c>
      <c r="I20" s="34">
        <v>0</v>
      </c>
      <c r="J20" s="79">
        <v>0</v>
      </c>
    </row>
    <row r="21" spans="1:10" ht="13.5">
      <c r="A21" s="21"/>
      <c r="B21" s="130" t="s">
        <v>46</v>
      </c>
      <c r="C21" s="130"/>
      <c r="D21" s="30"/>
      <c r="E21" s="34"/>
      <c r="F21" s="34"/>
      <c r="G21" s="34"/>
      <c r="H21" s="34"/>
      <c r="I21" s="34"/>
      <c r="J21" s="79"/>
    </row>
    <row r="22" spans="1:10" ht="13.5">
      <c r="A22" s="21"/>
      <c r="B22" s="128" t="s">
        <v>28</v>
      </c>
      <c r="C22" s="128"/>
      <c r="D22" s="27"/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79">
        <v>0</v>
      </c>
    </row>
    <row r="23" spans="1:10" ht="13.5">
      <c r="A23" s="21"/>
      <c r="B23" s="93" t="s">
        <v>120</v>
      </c>
      <c r="C23" s="46"/>
      <c r="D23" s="27"/>
      <c r="E23" s="34">
        <f>SUM(E11+E13+E18+E12)*(19/119)</f>
        <v>142.26050420168067</v>
      </c>
      <c r="F23" s="34">
        <f>SUM(F11+F13+F18+F12)*(19/119)</f>
        <v>142.26050420168067</v>
      </c>
      <c r="G23" s="34">
        <f>SUM(G11+G13+G18+G12)*(19/119)</f>
        <v>142.26050420168067</v>
      </c>
      <c r="H23" s="34">
        <f>SUM(H11+H12+H13+H18)*19/119</f>
        <v>142.26050420168067</v>
      </c>
      <c r="I23" s="34">
        <v>142.26</v>
      </c>
      <c r="J23" s="79">
        <f>SUM(J11+J12+J13+J18)*19/119</f>
        <v>142.26050420168067</v>
      </c>
    </row>
    <row r="24" spans="1:10" ht="13.5">
      <c r="A24" s="21"/>
      <c r="B24" s="130" t="s">
        <v>136</v>
      </c>
      <c r="C24" s="144"/>
      <c r="D24" s="27"/>
      <c r="E24" s="34"/>
      <c r="F24" s="34"/>
      <c r="G24" s="34"/>
      <c r="H24" s="34"/>
      <c r="I24" s="34">
        <v>0</v>
      </c>
      <c r="J24" s="79"/>
    </row>
    <row r="25" spans="1:10" ht="13.5">
      <c r="A25" s="21"/>
      <c r="B25" s="83"/>
      <c r="C25" s="83"/>
      <c r="D25" s="21"/>
      <c r="E25" s="34"/>
      <c r="F25" s="34"/>
      <c r="G25" s="34"/>
      <c r="H25" s="34"/>
      <c r="I25" s="34"/>
      <c r="J25" s="79"/>
    </row>
    <row r="26" spans="1:10" s="72" customFormat="1" ht="13.5">
      <c r="A26" s="136" t="s">
        <v>48</v>
      </c>
      <c r="B26" s="141"/>
      <c r="C26" s="141"/>
      <c r="D26" s="73"/>
      <c r="E26" s="80">
        <f aca="true" t="shared" si="1" ref="E26:J26">SUM(E11:E22)</f>
        <v>1121</v>
      </c>
      <c r="F26" s="80">
        <f t="shared" si="1"/>
        <v>14198</v>
      </c>
      <c r="G26" s="80">
        <f t="shared" si="1"/>
        <v>14198</v>
      </c>
      <c r="H26" s="80">
        <f t="shared" si="1"/>
        <v>14198</v>
      </c>
      <c r="I26" s="80">
        <f>SUM(I11:I22)+I24</f>
        <v>20198</v>
      </c>
      <c r="J26" s="90">
        <f t="shared" si="1"/>
        <v>14198</v>
      </c>
    </row>
    <row r="27" spans="1:10" ht="13.5">
      <c r="A27" s="21"/>
      <c r="B27" s="83"/>
      <c r="C27" s="83"/>
      <c r="D27" s="21"/>
      <c r="E27" s="34"/>
      <c r="F27" s="34"/>
      <c r="G27" s="34"/>
      <c r="H27" s="34"/>
      <c r="I27" s="34"/>
      <c r="J27" s="79"/>
    </row>
    <row r="28" spans="1:10" ht="14.25">
      <c r="A28" s="142" t="s">
        <v>49</v>
      </c>
      <c r="B28" s="143"/>
      <c r="C28" s="143"/>
      <c r="D28" s="31"/>
      <c r="E28" s="29">
        <f aca="true" t="shared" si="2" ref="E28:J28">E8-E26</f>
        <v>13278</v>
      </c>
      <c r="F28" s="29">
        <f t="shared" si="2"/>
        <v>7519.5</v>
      </c>
      <c r="G28" s="29">
        <f t="shared" si="2"/>
        <v>43338.5</v>
      </c>
      <c r="H28" s="29">
        <f t="shared" si="2"/>
        <v>-8724</v>
      </c>
      <c r="I28" s="29">
        <f t="shared" si="2"/>
        <v>-1277</v>
      </c>
      <c r="J28" s="92">
        <f t="shared" si="2"/>
        <v>439</v>
      </c>
    </row>
    <row r="29" spans="1:10" ht="13.5">
      <c r="A29" s="21"/>
      <c r="B29" s="83"/>
      <c r="C29" s="83"/>
      <c r="D29" s="28"/>
      <c r="E29" s="34"/>
      <c r="F29" s="34"/>
      <c r="G29" s="34"/>
      <c r="H29" s="34"/>
      <c r="I29" s="34"/>
      <c r="J29" s="79"/>
    </row>
    <row r="30" spans="1:10" ht="14.25">
      <c r="A30" s="139" t="s">
        <v>50</v>
      </c>
      <c r="B30" s="140"/>
      <c r="C30" s="140"/>
      <c r="D30" s="32"/>
      <c r="E30" s="35">
        <f>'Openingsbal.'!D12</f>
        <v>5325</v>
      </c>
      <c r="F30" s="35">
        <f>E32</f>
        <v>18603</v>
      </c>
      <c r="G30" s="35">
        <f>F32</f>
        <v>26122.5</v>
      </c>
      <c r="H30" s="35">
        <f>G32</f>
        <v>69461</v>
      </c>
      <c r="I30" s="35">
        <f>H32</f>
        <v>60737</v>
      </c>
      <c r="J30" s="99">
        <f>I32</f>
        <v>46225.78151260504</v>
      </c>
    </row>
    <row r="31" spans="1:10" ht="14.25">
      <c r="A31" s="133" t="s">
        <v>51</v>
      </c>
      <c r="B31" s="134"/>
      <c r="C31" s="134"/>
      <c r="D31" s="33"/>
      <c r="E31" s="34">
        <f aca="true" t="shared" si="3" ref="E31:J31">E28</f>
        <v>13278</v>
      </c>
      <c r="F31" s="34">
        <f t="shared" si="3"/>
        <v>7519.5</v>
      </c>
      <c r="G31" s="34">
        <f t="shared" si="3"/>
        <v>43338.5</v>
      </c>
      <c r="H31" s="34">
        <f t="shared" si="3"/>
        <v>-8724</v>
      </c>
      <c r="I31" s="34">
        <f t="shared" si="3"/>
        <v>-1277</v>
      </c>
      <c r="J31" s="79">
        <f t="shared" si="3"/>
        <v>439</v>
      </c>
    </row>
    <row r="32" spans="1:10" s="72" customFormat="1" ht="14.25">
      <c r="A32" s="102" t="s">
        <v>52</v>
      </c>
      <c r="B32" s="138"/>
      <c r="C32" s="138"/>
      <c r="D32" s="74"/>
      <c r="E32" s="75">
        <f aca="true" t="shared" si="4" ref="E32:J32">SUM(E30:E31)</f>
        <v>18603</v>
      </c>
      <c r="F32" s="75">
        <f t="shared" si="4"/>
        <v>26122.5</v>
      </c>
      <c r="G32" s="75">
        <f t="shared" si="4"/>
        <v>69461</v>
      </c>
      <c r="H32" s="75">
        <f t="shared" si="4"/>
        <v>60737</v>
      </c>
      <c r="I32" s="75">
        <f>SUM(I30:I31)+H33-H34</f>
        <v>46225.78151260504</v>
      </c>
      <c r="J32" s="100">
        <f t="shared" si="4"/>
        <v>46664.78151260504</v>
      </c>
    </row>
    <row r="33" spans="1:10" ht="14.25">
      <c r="A33" s="139" t="s">
        <v>116</v>
      </c>
      <c r="B33" s="140"/>
      <c r="C33" s="140"/>
      <c r="D33" s="33"/>
      <c r="E33" s="35">
        <f>E23+'Openingsbal.'!D8</f>
        <v>2166</v>
      </c>
      <c r="F33" s="35">
        <f>E33+F23</f>
        <v>2308.2605042016808</v>
      </c>
      <c r="G33" s="35">
        <f>F33+G23</f>
        <v>2450.5210084033615</v>
      </c>
      <c r="H33" s="35">
        <f>G33+H23</f>
        <v>2592.7815126050423</v>
      </c>
      <c r="I33" s="35">
        <f>I23</f>
        <v>142.26</v>
      </c>
      <c r="J33" s="99">
        <f>I33+J23</f>
        <v>284.52050420168064</v>
      </c>
    </row>
    <row r="34" spans="1:10" ht="14.25">
      <c r="A34" s="131" t="s">
        <v>117</v>
      </c>
      <c r="B34" s="132"/>
      <c r="C34" s="132"/>
      <c r="D34" s="36"/>
      <c r="E34" s="37">
        <f>E7</f>
        <v>2299</v>
      </c>
      <c r="F34" s="63">
        <f>E34+F7</f>
        <v>5766.5</v>
      </c>
      <c r="G34" s="37">
        <f>F34+G7</f>
        <v>14953</v>
      </c>
      <c r="H34" s="37">
        <f>G34+H7</f>
        <v>15827</v>
      </c>
      <c r="I34" s="37">
        <f>I7</f>
        <v>3021</v>
      </c>
      <c r="J34" s="94">
        <f>I34+J7</f>
        <v>5358</v>
      </c>
    </row>
  </sheetData>
  <mergeCells count="29">
    <mergeCell ref="B10:C10"/>
    <mergeCell ref="B11:C11"/>
    <mergeCell ref="B12:C12"/>
    <mergeCell ref="B13:C13"/>
    <mergeCell ref="B6:C6"/>
    <mergeCell ref="B8:C8"/>
    <mergeCell ref="A9:C9"/>
    <mergeCell ref="B7:C7"/>
    <mergeCell ref="A1:C1"/>
    <mergeCell ref="A3:C3"/>
    <mergeCell ref="B4:C4"/>
    <mergeCell ref="B5:C5"/>
    <mergeCell ref="B21:C21"/>
    <mergeCell ref="B14:C14"/>
    <mergeCell ref="B15:C15"/>
    <mergeCell ref="B17:C17"/>
    <mergeCell ref="B18:C18"/>
    <mergeCell ref="B19:C19"/>
    <mergeCell ref="B20:C20"/>
    <mergeCell ref="B16:C16"/>
    <mergeCell ref="A26:C26"/>
    <mergeCell ref="A28:C28"/>
    <mergeCell ref="A30:C30"/>
    <mergeCell ref="B22:C22"/>
    <mergeCell ref="B24:C24"/>
    <mergeCell ref="A31:C31"/>
    <mergeCell ref="A32:C32"/>
    <mergeCell ref="A33:C33"/>
    <mergeCell ref="A34:C3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13" sqref="H13"/>
    </sheetView>
  </sheetViews>
  <sheetFormatPr defaultColWidth="9.140625" defaultRowHeight="12.75"/>
  <cols>
    <col min="4" max="4" width="11.8515625" style="0" bestFit="1" customWidth="1"/>
    <col min="8" max="8" width="12.8515625" style="0" bestFit="1" customWidth="1"/>
  </cols>
  <sheetData>
    <row r="1" spans="1:8" ht="13.5">
      <c r="A1" s="148" t="s">
        <v>53</v>
      </c>
      <c r="B1" s="149"/>
      <c r="C1" s="149"/>
      <c r="D1" s="149"/>
      <c r="E1" s="149"/>
      <c r="F1" s="149"/>
      <c r="G1" s="149"/>
      <c r="H1" s="149"/>
    </row>
    <row r="2" spans="1:8" ht="13.5">
      <c r="A2" s="150"/>
      <c r="B2" s="150"/>
      <c r="C2" s="150"/>
      <c r="D2" s="150"/>
      <c r="E2" s="150"/>
      <c r="F2" s="150"/>
      <c r="G2" s="150"/>
      <c r="H2" s="150"/>
    </row>
    <row r="3" spans="1:8" ht="13.5">
      <c r="A3" s="149" t="s">
        <v>134</v>
      </c>
      <c r="B3" s="149"/>
      <c r="C3" s="149"/>
      <c r="D3" s="149"/>
      <c r="E3" s="149"/>
      <c r="F3" s="149"/>
      <c r="G3" s="149"/>
      <c r="H3" s="149"/>
    </row>
    <row r="4" spans="1:8" ht="14.25">
      <c r="A4" s="140" t="s">
        <v>54</v>
      </c>
      <c r="B4" s="140"/>
      <c r="C4" s="18"/>
      <c r="D4" s="18"/>
      <c r="E4" s="139" t="s">
        <v>13</v>
      </c>
      <c r="F4" s="150"/>
      <c r="G4" s="18"/>
      <c r="H4" s="18"/>
    </row>
    <row r="5" spans="1:8" ht="13.5">
      <c r="A5" s="18"/>
      <c r="B5" s="109" t="s">
        <v>1</v>
      </c>
      <c r="C5" s="109"/>
      <c r="D5" s="23">
        <f>'Openingsbal.'!D5-'Result. rek.'!E19</f>
        <v>8673.529411764704</v>
      </c>
      <c r="E5" s="147" t="s">
        <v>55</v>
      </c>
      <c r="F5" s="109"/>
      <c r="G5" s="109"/>
      <c r="H5" s="23">
        <f>'Openingsbal.'!H6</f>
        <v>18000</v>
      </c>
    </row>
    <row r="6" spans="1:8" ht="13.5">
      <c r="A6" s="18"/>
      <c r="B6" s="18"/>
      <c r="C6" s="18"/>
      <c r="D6" s="23"/>
      <c r="E6" s="147" t="s">
        <v>122</v>
      </c>
      <c r="F6" s="109"/>
      <c r="G6" s="109"/>
      <c r="H6" s="23">
        <f>'Result. rek.'!E32</f>
        <v>7047.394677871149</v>
      </c>
    </row>
    <row r="7" spans="1:8" ht="14.25">
      <c r="A7" s="146" t="s">
        <v>2</v>
      </c>
      <c r="B7" s="146"/>
      <c r="C7" s="18"/>
      <c r="D7" s="23"/>
      <c r="E7" s="147"/>
      <c r="F7" s="109"/>
      <c r="G7" s="109"/>
      <c r="H7" s="23"/>
    </row>
    <row r="8" spans="1:8" ht="13.5">
      <c r="A8" s="18"/>
      <c r="B8" s="109" t="s">
        <v>10</v>
      </c>
      <c r="C8" s="109"/>
      <c r="D8" s="23">
        <f>'Liq. begr.'!E33</f>
        <v>2166</v>
      </c>
      <c r="E8" s="21"/>
      <c r="F8" s="18"/>
      <c r="G8" s="18"/>
      <c r="H8" s="23"/>
    </row>
    <row r="9" spans="1:8" ht="14.25">
      <c r="A9" s="18"/>
      <c r="B9" s="109" t="s">
        <v>34</v>
      </c>
      <c r="C9" s="109"/>
      <c r="D9" s="23">
        <f>'Openingsbal.'!D9-'Result. rek.'!D83:E83</f>
        <v>1540.6162464985994</v>
      </c>
      <c r="E9" s="133" t="s">
        <v>112</v>
      </c>
      <c r="F9" s="146"/>
      <c r="G9" s="109"/>
      <c r="H9" s="23"/>
    </row>
    <row r="10" spans="1:8" ht="13.5">
      <c r="A10" s="18"/>
      <c r="B10" s="18" t="s">
        <v>27</v>
      </c>
      <c r="C10" s="18"/>
      <c r="D10" s="23">
        <v>158</v>
      </c>
      <c r="E10" s="147"/>
      <c r="F10" s="109"/>
      <c r="G10" s="109"/>
      <c r="H10" s="23"/>
    </row>
    <row r="11" spans="1:8" ht="14.25">
      <c r="A11" s="146" t="s">
        <v>11</v>
      </c>
      <c r="B11" s="146"/>
      <c r="C11" s="18"/>
      <c r="D11" s="23"/>
      <c r="E11" s="147"/>
      <c r="F11" s="109"/>
      <c r="G11" s="109"/>
      <c r="H11" s="23"/>
    </row>
    <row r="12" spans="1:8" ht="14.25">
      <c r="A12" s="18"/>
      <c r="B12" s="18" t="s">
        <v>12</v>
      </c>
      <c r="C12" s="18"/>
      <c r="D12" s="23">
        <f>'Liq. begr.'!E32</f>
        <v>18603</v>
      </c>
      <c r="E12" s="133" t="s">
        <v>110</v>
      </c>
      <c r="F12" s="146"/>
      <c r="G12" s="18"/>
      <c r="H12" s="23"/>
    </row>
    <row r="13" spans="1:8" ht="13.5">
      <c r="A13" s="18"/>
      <c r="B13" s="18"/>
      <c r="C13" s="18"/>
      <c r="D13" s="23"/>
      <c r="E13" s="147" t="s">
        <v>109</v>
      </c>
      <c r="F13" s="109"/>
      <c r="G13" s="109"/>
      <c r="H13" s="23">
        <f>'Result. rek.'!E28</f>
        <v>3794.7509803921566</v>
      </c>
    </row>
    <row r="14" spans="1:8" ht="13.5">
      <c r="A14" s="18"/>
      <c r="B14" s="18"/>
      <c r="C14" s="18"/>
      <c r="D14" s="23"/>
      <c r="E14" s="147" t="s">
        <v>47</v>
      </c>
      <c r="F14" s="109"/>
      <c r="G14" s="109"/>
      <c r="H14" s="23">
        <f>'Liq. begr.'!E34</f>
        <v>2299</v>
      </c>
    </row>
    <row r="15" spans="1:8" ht="14.25" thickBot="1">
      <c r="A15" s="18"/>
      <c r="B15" s="18"/>
      <c r="C15" s="18"/>
      <c r="D15" s="60"/>
      <c r="E15" s="147" t="s">
        <v>127</v>
      </c>
      <c r="F15" s="127"/>
      <c r="G15" s="127"/>
      <c r="H15" s="59"/>
    </row>
    <row r="16" spans="1:8" ht="13.5">
      <c r="A16" s="18"/>
      <c r="B16" s="18"/>
      <c r="C16" s="18"/>
      <c r="D16" s="23">
        <f>SUM(D5:D15)</f>
        <v>31141.145658263304</v>
      </c>
      <c r="E16" s="21"/>
      <c r="F16" s="18"/>
      <c r="G16" s="18"/>
      <c r="H16" s="23">
        <f>SUM(H5:H15)</f>
        <v>31141.145658263304</v>
      </c>
    </row>
    <row r="17" ht="12.75">
      <c r="E17" s="1"/>
    </row>
    <row r="18" ht="12.75">
      <c r="E18" s="1"/>
    </row>
    <row r="19" ht="12.75">
      <c r="E19" s="1"/>
    </row>
  </sheetData>
  <mergeCells count="20">
    <mergeCell ref="E15:G15"/>
    <mergeCell ref="E14:G14"/>
    <mergeCell ref="E7:G7"/>
    <mergeCell ref="E9:G9"/>
    <mergeCell ref="E11:G11"/>
    <mergeCell ref="E10:G10"/>
    <mergeCell ref="E5:G5"/>
    <mergeCell ref="E12:F12"/>
    <mergeCell ref="E13:G13"/>
    <mergeCell ref="A1:H1"/>
    <mergeCell ref="A2:H2"/>
    <mergeCell ref="A3:H3"/>
    <mergeCell ref="A4:B4"/>
    <mergeCell ref="A11:B11"/>
    <mergeCell ref="E4:F4"/>
    <mergeCell ref="E6:G6"/>
    <mergeCell ref="B5:C5"/>
    <mergeCell ref="A7:B7"/>
    <mergeCell ref="B8:C8"/>
    <mergeCell ref="B9:C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14" sqref="H14"/>
    </sheetView>
  </sheetViews>
  <sheetFormatPr defaultColWidth="9.140625" defaultRowHeight="12.75"/>
  <cols>
    <col min="4" max="4" width="11.8515625" style="0" bestFit="1" customWidth="1"/>
    <col min="8" max="8" width="11.8515625" style="0" bestFit="1" customWidth="1"/>
  </cols>
  <sheetData>
    <row r="1" spans="1:8" ht="13.5">
      <c r="A1" s="149" t="s">
        <v>131</v>
      </c>
      <c r="B1" s="149"/>
      <c r="C1" s="149"/>
      <c r="D1" s="149"/>
      <c r="E1" s="149"/>
      <c r="F1" s="149"/>
      <c r="G1" s="149"/>
      <c r="H1" s="149"/>
    </row>
    <row r="2" spans="1:8" ht="13.5">
      <c r="A2" s="150"/>
      <c r="B2" s="150"/>
      <c r="C2" s="150"/>
      <c r="D2" s="150"/>
      <c r="E2" s="150"/>
      <c r="F2" s="150"/>
      <c r="G2" s="150"/>
      <c r="H2" s="150"/>
    </row>
    <row r="3" spans="1:8" ht="13.5">
      <c r="A3" s="149" t="s">
        <v>130</v>
      </c>
      <c r="B3" s="149"/>
      <c r="C3" s="149"/>
      <c r="D3" s="149"/>
      <c r="E3" s="149"/>
      <c r="F3" s="149"/>
      <c r="G3" s="149"/>
      <c r="H3" s="149"/>
    </row>
    <row r="4" spans="1:8" ht="14.25">
      <c r="A4" s="140" t="s">
        <v>0</v>
      </c>
      <c r="B4" s="140"/>
      <c r="C4" s="18"/>
      <c r="D4" s="18"/>
      <c r="E4" s="139" t="s">
        <v>13</v>
      </c>
      <c r="F4" s="140"/>
      <c r="G4" s="18"/>
      <c r="H4" s="18"/>
    </row>
    <row r="5" spans="1:8" ht="13.5">
      <c r="A5" s="18"/>
      <c r="B5" s="109" t="s">
        <v>1</v>
      </c>
      <c r="C5" s="109"/>
      <c r="D5" s="23">
        <f>'Bal. Jan'!D5-'Result. rek.'!G19</f>
        <v>8376.470588235292</v>
      </c>
      <c r="E5" s="147" t="s">
        <v>55</v>
      </c>
      <c r="F5" s="109"/>
      <c r="G5" s="109"/>
      <c r="H5" s="23">
        <f>'Openingsbal.'!H6</f>
        <v>18000</v>
      </c>
    </row>
    <row r="6" spans="1:8" ht="13.5">
      <c r="A6" s="18"/>
      <c r="B6" s="18"/>
      <c r="C6" s="18"/>
      <c r="D6" s="23"/>
      <c r="E6" s="147" t="s">
        <v>122</v>
      </c>
      <c r="F6" s="109"/>
      <c r="G6" s="109"/>
      <c r="H6" s="23">
        <f>'Result. rek.'!G32</f>
        <v>8179.789355742296</v>
      </c>
    </row>
    <row r="7" spans="1:8" ht="14.25">
      <c r="A7" s="146" t="s">
        <v>2</v>
      </c>
      <c r="B7" s="146"/>
      <c r="C7" s="18"/>
      <c r="D7" s="23"/>
      <c r="E7" s="27"/>
      <c r="F7" s="17"/>
      <c r="G7" s="17"/>
      <c r="H7" s="23"/>
    </row>
    <row r="8" spans="1:8" ht="13.5">
      <c r="A8" s="18"/>
      <c r="B8" s="109" t="s">
        <v>10</v>
      </c>
      <c r="C8" s="109"/>
      <c r="D8" s="23">
        <f>'Liq. begr.'!F33</f>
        <v>2308.2605042016808</v>
      </c>
      <c r="E8" s="147"/>
      <c r="F8" s="109"/>
      <c r="G8" s="109"/>
      <c r="H8" s="23"/>
    </row>
    <row r="9" spans="1:8" ht="14.25">
      <c r="A9" s="18"/>
      <c r="B9" s="109" t="s">
        <v>34</v>
      </c>
      <c r="C9" s="109"/>
      <c r="D9" s="23">
        <f>'Bal. Jan'!D9-'Result. rek.'!D83:E83</f>
        <v>1400.5602240896358</v>
      </c>
      <c r="E9" s="133" t="s">
        <v>112</v>
      </c>
      <c r="F9" s="146"/>
      <c r="G9" s="146"/>
      <c r="H9" s="23"/>
    </row>
    <row r="10" spans="1:8" ht="13.5">
      <c r="A10" s="18"/>
      <c r="B10" s="18" t="str">
        <f>'Bal. Jan'!B10</f>
        <v>KVK</v>
      </c>
      <c r="C10" s="18"/>
      <c r="D10" s="23">
        <f>'Bal. Jan'!D10-'Result. rek.'!G14</f>
        <v>143</v>
      </c>
      <c r="E10" s="21"/>
      <c r="F10" s="18"/>
      <c r="G10" s="18"/>
      <c r="H10" s="23"/>
    </row>
    <row r="11" spans="1:8" ht="14.25">
      <c r="A11" s="146" t="s">
        <v>11</v>
      </c>
      <c r="B11" s="146"/>
      <c r="C11" s="18"/>
      <c r="D11" s="23"/>
      <c r="E11" s="21"/>
      <c r="F11" s="18"/>
      <c r="G11" s="18"/>
      <c r="H11" s="23"/>
    </row>
    <row r="12" spans="1:8" ht="13.5">
      <c r="A12" s="18"/>
      <c r="B12" s="18" t="s">
        <v>12</v>
      </c>
      <c r="C12" s="18"/>
      <c r="D12" s="23">
        <f>'Liq. begr.'!F32</f>
        <v>26122.5</v>
      </c>
      <c r="E12" s="147" t="s">
        <v>110</v>
      </c>
      <c r="F12" s="109"/>
      <c r="G12" s="109"/>
      <c r="H12" s="23"/>
    </row>
    <row r="13" spans="1:8" ht="13.5">
      <c r="A13" s="18"/>
      <c r="B13" s="18"/>
      <c r="C13" s="18"/>
      <c r="D13" s="23"/>
      <c r="E13" s="147" t="s">
        <v>109</v>
      </c>
      <c r="F13" s="109"/>
      <c r="G13" s="18"/>
      <c r="H13" s="23">
        <f>'Result. rek.'!G28+'Bal. Jan'!H13</f>
        <v>4404.501960784313</v>
      </c>
    </row>
    <row r="14" spans="1:8" ht="13.5">
      <c r="A14" s="18"/>
      <c r="B14" s="18"/>
      <c r="C14" s="18"/>
      <c r="D14" s="23"/>
      <c r="E14" s="147" t="s">
        <v>47</v>
      </c>
      <c r="F14" s="109"/>
      <c r="G14" s="18"/>
      <c r="H14" s="23">
        <f>'Liq. begr.'!F34</f>
        <v>5766.5</v>
      </c>
    </row>
    <row r="15" spans="1:8" ht="14.25" thickBot="1">
      <c r="A15" s="18"/>
      <c r="B15" s="18"/>
      <c r="C15" s="18"/>
      <c r="D15" s="60"/>
      <c r="E15" s="147" t="s">
        <v>127</v>
      </c>
      <c r="F15" s="127"/>
      <c r="G15" s="127"/>
      <c r="H15" s="59">
        <v>2000</v>
      </c>
    </row>
    <row r="16" spans="1:8" ht="13.5">
      <c r="A16" s="18"/>
      <c r="B16" s="18"/>
      <c r="C16" s="18"/>
      <c r="D16" s="23">
        <f>SUM(D5:D15)</f>
        <v>38350.79131652661</v>
      </c>
      <c r="E16" s="21"/>
      <c r="F16" s="18"/>
      <c r="G16" s="18"/>
      <c r="H16" s="23">
        <f>SUM(H5:H15)</f>
        <v>38350.79131652661</v>
      </c>
    </row>
    <row r="17" spans="1:8" ht="13.5">
      <c r="A17" s="18"/>
      <c r="B17" s="18"/>
      <c r="C17" s="18"/>
      <c r="D17" s="18"/>
      <c r="E17" s="21"/>
      <c r="F17" s="18"/>
      <c r="G17" s="18"/>
      <c r="H17" s="18"/>
    </row>
    <row r="18" spans="1:8" ht="13.5">
      <c r="A18" s="18"/>
      <c r="B18" s="18"/>
      <c r="C18" s="18"/>
      <c r="D18" s="18"/>
      <c r="E18" s="21"/>
      <c r="F18" s="18"/>
      <c r="G18" s="18"/>
      <c r="H18" s="18"/>
    </row>
    <row r="19" spans="1:8" ht="13.5">
      <c r="A19" s="18"/>
      <c r="B19" s="18"/>
      <c r="C19" s="18"/>
      <c r="D19" s="18"/>
      <c r="E19" s="21"/>
      <c r="F19" s="18"/>
      <c r="G19" s="18"/>
      <c r="H19" s="18"/>
    </row>
  </sheetData>
  <mergeCells count="18">
    <mergeCell ref="B5:C5"/>
    <mergeCell ref="E5:G5"/>
    <mergeCell ref="E6:G6"/>
    <mergeCell ref="A7:B7"/>
    <mergeCell ref="A1:H1"/>
    <mergeCell ref="A2:H2"/>
    <mergeCell ref="A3:H3"/>
    <mergeCell ref="A4:B4"/>
    <mergeCell ref="E4:F4"/>
    <mergeCell ref="E12:G12"/>
    <mergeCell ref="E13:F13"/>
    <mergeCell ref="E14:F14"/>
    <mergeCell ref="E15:G15"/>
    <mergeCell ref="B8:C8"/>
    <mergeCell ref="B9:C9"/>
    <mergeCell ref="E9:G9"/>
    <mergeCell ref="A11:B11"/>
    <mergeCell ref="E8:G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4">
      <selection activeCell="J17" sqref="J17"/>
    </sheetView>
  </sheetViews>
  <sheetFormatPr defaultColWidth="9.140625" defaultRowHeight="12.75"/>
  <cols>
    <col min="4" max="4" width="11.8515625" style="0" bestFit="1" customWidth="1"/>
    <col min="8" max="8" width="11.8515625" style="0" bestFit="1" customWidth="1"/>
  </cols>
  <sheetData>
    <row r="1" spans="1:8" ht="13.5">
      <c r="A1" s="149" t="s">
        <v>118</v>
      </c>
      <c r="B1" s="149"/>
      <c r="C1" s="149"/>
      <c r="D1" s="149"/>
      <c r="E1" s="149"/>
      <c r="F1" s="149"/>
      <c r="G1" s="149"/>
      <c r="H1" s="149"/>
    </row>
    <row r="2" spans="1:8" ht="13.5">
      <c r="A2" s="150"/>
      <c r="B2" s="150"/>
      <c r="C2" s="150"/>
      <c r="D2" s="150"/>
      <c r="E2" s="150"/>
      <c r="F2" s="150"/>
      <c r="G2" s="150"/>
      <c r="H2" s="150"/>
    </row>
    <row r="3" spans="1:8" ht="13.5">
      <c r="A3" s="149" t="s">
        <v>132</v>
      </c>
      <c r="B3" s="149"/>
      <c r="C3" s="149"/>
      <c r="D3" s="149"/>
      <c r="E3" s="149"/>
      <c r="F3" s="149"/>
      <c r="G3" s="149"/>
      <c r="H3" s="149"/>
    </row>
    <row r="4" spans="1:8" ht="14.25">
      <c r="A4" s="140" t="s">
        <v>0</v>
      </c>
      <c r="B4" s="140"/>
      <c r="C4" s="18"/>
      <c r="D4" s="18"/>
      <c r="E4" s="139" t="s">
        <v>13</v>
      </c>
      <c r="F4" s="140"/>
      <c r="G4" s="18"/>
      <c r="H4" s="18"/>
    </row>
    <row r="5" spans="1:8" ht="13.5">
      <c r="A5" s="18"/>
      <c r="B5" s="109" t="s">
        <v>1</v>
      </c>
      <c r="C5" s="109"/>
      <c r="D5" s="23">
        <f>'Bal. Feb'!D5-'Result. rek.'!G19</f>
        <v>8079.41176470588</v>
      </c>
      <c r="E5" s="147" t="s">
        <v>55</v>
      </c>
      <c r="F5" s="109"/>
      <c r="G5" s="109"/>
      <c r="H5" s="23">
        <f>'Openingsbal.'!H6</f>
        <v>18000</v>
      </c>
    </row>
    <row r="6" spans="1:8" ht="13.5">
      <c r="A6" s="18"/>
      <c r="B6" s="18"/>
      <c r="C6" s="18"/>
      <c r="D6" s="23"/>
      <c r="E6" s="147" t="s">
        <v>122</v>
      </c>
      <c r="F6" s="109"/>
      <c r="G6" s="109"/>
      <c r="H6" s="23">
        <f>'Result. rek.'!I32</f>
        <v>28877.18403361344</v>
      </c>
    </row>
    <row r="7" spans="1:8" ht="14.25">
      <c r="A7" s="146" t="s">
        <v>2</v>
      </c>
      <c r="B7" s="146"/>
      <c r="C7" s="18"/>
      <c r="D7" s="23"/>
      <c r="E7" s="147"/>
      <c r="F7" s="109"/>
      <c r="G7" s="109"/>
      <c r="H7" s="23"/>
    </row>
    <row r="8" spans="1:8" ht="13.5">
      <c r="A8" s="18"/>
      <c r="B8" s="109" t="s">
        <v>10</v>
      </c>
      <c r="C8" s="109"/>
      <c r="D8" s="23">
        <f>'Liq. begr.'!G33</f>
        <v>2450.5210084033615</v>
      </c>
      <c r="E8" s="21"/>
      <c r="F8" s="18"/>
      <c r="G8" s="18"/>
      <c r="H8" s="23"/>
    </row>
    <row r="9" spans="1:8" ht="14.25">
      <c r="A9" s="18"/>
      <c r="B9" s="109" t="s">
        <v>34</v>
      </c>
      <c r="C9" s="109"/>
      <c r="D9" s="23">
        <f>'Bal. Feb'!D9-'Result. rek.'!I20</f>
        <v>1260.5042016806722</v>
      </c>
      <c r="E9" s="133" t="s">
        <v>112</v>
      </c>
      <c r="F9" s="146"/>
      <c r="G9" s="146"/>
      <c r="H9" s="23"/>
    </row>
    <row r="10" spans="1:8" ht="13.5">
      <c r="A10" s="18"/>
      <c r="B10" s="18" t="s">
        <v>27</v>
      </c>
      <c r="C10" s="18"/>
      <c r="D10" s="23">
        <f>'Bal. Feb'!D10-'Result. rek.'!I14</f>
        <v>128</v>
      </c>
      <c r="E10" s="21"/>
      <c r="F10" s="18"/>
      <c r="G10" s="18"/>
      <c r="H10" s="23"/>
    </row>
    <row r="11" spans="1:8" ht="14.25">
      <c r="A11" s="146" t="s">
        <v>11</v>
      </c>
      <c r="B11" s="146"/>
      <c r="C11" s="18"/>
      <c r="D11" s="23"/>
      <c r="E11" s="21"/>
      <c r="F11" s="18"/>
      <c r="G11" s="18"/>
      <c r="H11" s="23"/>
    </row>
    <row r="12" spans="1:8" ht="13.5">
      <c r="A12" s="18"/>
      <c r="B12" s="18" t="s">
        <v>12</v>
      </c>
      <c r="C12" s="18"/>
      <c r="D12" s="23">
        <f>'Liq. begr.'!G32</f>
        <v>69461</v>
      </c>
      <c r="E12" s="147" t="s">
        <v>110</v>
      </c>
      <c r="F12" s="109"/>
      <c r="G12" s="109"/>
      <c r="H12" s="23"/>
    </row>
    <row r="13" spans="1:8" ht="13.5">
      <c r="A13" s="18"/>
      <c r="B13" s="18"/>
      <c r="C13" s="18"/>
      <c r="D13" s="23"/>
      <c r="E13" s="147" t="s">
        <v>109</v>
      </c>
      <c r="F13" s="109"/>
      <c r="G13" s="18"/>
      <c r="H13" s="23">
        <f>'Result. rek.'!E28+'Result. rek.'!G28+'Result. rek.'!I28</f>
        <v>15549.252941176468</v>
      </c>
    </row>
    <row r="14" spans="1:8" ht="13.5">
      <c r="A14" s="18"/>
      <c r="B14" s="18"/>
      <c r="C14" s="18"/>
      <c r="D14" s="23"/>
      <c r="E14" s="147" t="s">
        <v>47</v>
      </c>
      <c r="F14" s="109"/>
      <c r="G14" s="18"/>
      <c r="H14" s="23">
        <f>'Liq. begr.'!G34</f>
        <v>14953</v>
      </c>
    </row>
    <row r="15" spans="1:8" ht="14.25" thickBot="1">
      <c r="A15" s="18"/>
      <c r="B15" s="18"/>
      <c r="C15" s="18"/>
      <c r="D15" s="60"/>
      <c r="E15" s="147" t="s">
        <v>129</v>
      </c>
      <c r="F15" s="127"/>
      <c r="G15" s="127"/>
      <c r="H15" s="59">
        <v>4000</v>
      </c>
    </row>
    <row r="16" spans="1:8" ht="13.5">
      <c r="A16" s="18"/>
      <c r="B16" s="18"/>
      <c r="C16" s="18"/>
      <c r="D16" s="23">
        <f>SUM(D5:D15)</f>
        <v>81379.43697478992</v>
      </c>
      <c r="E16" s="21"/>
      <c r="F16" s="18"/>
      <c r="G16" s="18"/>
      <c r="H16" s="23">
        <f>SUM(SUM(H5:H15))</f>
        <v>81379.43697478992</v>
      </c>
    </row>
    <row r="17" spans="1:8" ht="13.5">
      <c r="A17" s="18"/>
      <c r="B17" s="18"/>
      <c r="C17" s="18"/>
      <c r="D17" s="18"/>
      <c r="E17" s="21"/>
      <c r="F17" s="18"/>
      <c r="G17" s="18"/>
      <c r="H17" s="18"/>
    </row>
    <row r="18" spans="1:8" ht="13.5">
      <c r="A18" s="18"/>
      <c r="B18" s="18"/>
      <c r="C18" s="18"/>
      <c r="D18" s="18"/>
      <c r="E18" s="21"/>
      <c r="F18" s="18"/>
      <c r="G18" s="18"/>
      <c r="H18" s="18"/>
    </row>
    <row r="19" spans="1:8" ht="13.5">
      <c r="A19" s="18"/>
      <c r="B19" s="18"/>
      <c r="C19" s="18"/>
      <c r="D19" s="18"/>
      <c r="E19" s="21"/>
      <c r="F19" s="18"/>
      <c r="G19" s="18"/>
      <c r="H19" s="18"/>
    </row>
    <row r="20" spans="1:8" ht="13.5">
      <c r="A20" s="18"/>
      <c r="B20" s="18"/>
      <c r="C20" s="18"/>
      <c r="D20" s="18"/>
      <c r="E20" s="18"/>
      <c r="F20" s="18"/>
      <c r="G20" s="18"/>
      <c r="H20" s="18"/>
    </row>
  </sheetData>
  <mergeCells count="18">
    <mergeCell ref="E15:G15"/>
    <mergeCell ref="A1:H1"/>
    <mergeCell ref="A2:H2"/>
    <mergeCell ref="A3:H3"/>
    <mergeCell ref="A4:B4"/>
    <mergeCell ref="E4:F4"/>
    <mergeCell ref="B5:C5"/>
    <mergeCell ref="E5:G5"/>
    <mergeCell ref="E6:G6"/>
    <mergeCell ref="A7:B7"/>
    <mergeCell ref="E7:G7"/>
    <mergeCell ref="E12:G12"/>
    <mergeCell ref="E13:F13"/>
    <mergeCell ref="E14:F14"/>
    <mergeCell ref="B8:C8"/>
    <mergeCell ref="B9:C9"/>
    <mergeCell ref="E9:G9"/>
    <mergeCell ref="A11:B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12" sqref="H12"/>
    </sheetView>
  </sheetViews>
  <sheetFormatPr defaultColWidth="9.140625" defaultRowHeight="12.75"/>
  <cols>
    <col min="4" max="4" width="11.8515625" style="0" bestFit="1" customWidth="1"/>
    <col min="8" max="8" width="11.8515625" style="0" bestFit="1" customWidth="1"/>
  </cols>
  <sheetData>
    <row r="1" spans="1:8" ht="13.5">
      <c r="A1" s="149" t="s">
        <v>118</v>
      </c>
      <c r="B1" s="149"/>
      <c r="C1" s="149"/>
      <c r="D1" s="149"/>
      <c r="E1" s="149"/>
      <c r="F1" s="149"/>
      <c r="G1" s="149"/>
      <c r="H1" s="149"/>
    </row>
    <row r="2" spans="1:8" ht="13.5">
      <c r="A2" s="150"/>
      <c r="B2" s="150"/>
      <c r="C2" s="150"/>
      <c r="D2" s="150"/>
      <c r="E2" s="150"/>
      <c r="F2" s="150"/>
      <c r="G2" s="150"/>
      <c r="H2" s="150"/>
    </row>
    <row r="3" spans="1:8" ht="13.5">
      <c r="A3" s="149" t="s">
        <v>133</v>
      </c>
      <c r="B3" s="149"/>
      <c r="C3" s="149"/>
      <c r="D3" s="149"/>
      <c r="E3" s="149"/>
      <c r="F3" s="149"/>
      <c r="G3" s="149"/>
      <c r="H3" s="149"/>
    </row>
    <row r="4" spans="1:8" ht="14.25">
      <c r="A4" s="140" t="s">
        <v>0</v>
      </c>
      <c r="B4" s="140"/>
      <c r="C4" s="18"/>
      <c r="D4" s="23"/>
      <c r="E4" s="139" t="s">
        <v>13</v>
      </c>
      <c r="F4" s="140"/>
      <c r="G4" s="18"/>
      <c r="H4" s="23"/>
    </row>
    <row r="5" spans="1:8" ht="13.5">
      <c r="A5" s="18"/>
      <c r="B5" s="109" t="s">
        <v>1</v>
      </c>
      <c r="C5" s="109"/>
      <c r="D5" s="23">
        <f>'Bal. Mrt'!D5-'Result. rek.'!K19</f>
        <v>7782.352941176468</v>
      </c>
      <c r="E5" s="147" t="s">
        <v>55</v>
      </c>
      <c r="F5" s="109"/>
      <c r="G5" s="109"/>
      <c r="H5" s="23">
        <f>'Bal. Mrt'!H5</f>
        <v>18000</v>
      </c>
    </row>
    <row r="6" spans="1:8" ht="13.5">
      <c r="A6" s="18"/>
      <c r="B6" s="18"/>
      <c r="C6" s="18"/>
      <c r="D6" s="23"/>
      <c r="E6" s="147" t="s">
        <v>122</v>
      </c>
      <c r="F6" s="109"/>
      <c r="G6" s="109"/>
      <c r="H6" s="23">
        <f>'Result. rek.'!K32</f>
        <v>16969.329691876745</v>
      </c>
    </row>
    <row r="7" spans="1:8" ht="14.25">
      <c r="A7" s="146" t="s">
        <v>2</v>
      </c>
      <c r="B7" s="146"/>
      <c r="C7" s="18"/>
      <c r="D7" s="23"/>
      <c r="E7" s="147"/>
      <c r="F7" s="109"/>
      <c r="G7" s="109"/>
      <c r="H7" s="23"/>
    </row>
    <row r="8" spans="1:8" ht="13.5">
      <c r="A8" s="18"/>
      <c r="B8" s="109" t="s">
        <v>10</v>
      </c>
      <c r="C8" s="109"/>
      <c r="D8" s="23">
        <f>'Liq. begr.'!H33</f>
        <v>2592.7815126050423</v>
      </c>
      <c r="E8" s="21"/>
      <c r="F8" s="18"/>
      <c r="G8" s="18"/>
      <c r="H8" s="23"/>
    </row>
    <row r="9" spans="1:8" ht="14.25">
      <c r="A9" s="18"/>
      <c r="B9" s="109" t="s">
        <v>34</v>
      </c>
      <c r="C9" s="109"/>
      <c r="D9" s="23">
        <f>'Bal. Mrt'!D9-'Result. rek.'!K20</f>
        <v>1120.4481792717086</v>
      </c>
      <c r="E9" s="133" t="s">
        <v>112</v>
      </c>
      <c r="F9" s="146"/>
      <c r="G9" s="146"/>
      <c r="H9" s="23"/>
    </row>
    <row r="10" spans="1:8" ht="13.5">
      <c r="A10" s="18"/>
      <c r="B10" s="18" t="s">
        <v>27</v>
      </c>
      <c r="C10" s="18"/>
      <c r="D10" s="23">
        <f>'Bal. Mrt'!D10-'Result. rek.'!K14</f>
        <v>113</v>
      </c>
      <c r="E10" s="21"/>
      <c r="F10" s="18"/>
      <c r="G10" s="18"/>
      <c r="H10" s="23"/>
    </row>
    <row r="11" spans="1:8" ht="14.25">
      <c r="A11" s="146" t="s">
        <v>11</v>
      </c>
      <c r="B11" s="146"/>
      <c r="C11" s="18"/>
      <c r="D11" s="23"/>
      <c r="E11" s="21"/>
      <c r="F11" s="18"/>
      <c r="G11" s="18"/>
      <c r="H11" s="23"/>
    </row>
    <row r="12" spans="1:8" ht="13.5">
      <c r="A12" s="18"/>
      <c r="B12" s="18" t="s">
        <v>12</v>
      </c>
      <c r="C12" s="18"/>
      <c r="D12" s="23">
        <f>'Liq. begr.'!H32</f>
        <v>60737</v>
      </c>
      <c r="E12" s="147" t="s">
        <v>110</v>
      </c>
      <c r="F12" s="109"/>
      <c r="G12" s="109"/>
      <c r="H12" s="23"/>
    </row>
    <row r="13" spans="1:8" ht="13.5">
      <c r="A13" s="18"/>
      <c r="B13" s="18"/>
      <c r="C13" s="18"/>
      <c r="D13" s="23"/>
      <c r="E13" s="147" t="s">
        <v>109</v>
      </c>
      <c r="F13" s="109"/>
      <c r="G13" s="18"/>
      <c r="H13" s="23">
        <f>'Bal. Mrt'!H13</f>
        <v>15549.252941176468</v>
      </c>
    </row>
    <row r="14" spans="1:8" ht="13.5">
      <c r="A14" s="18"/>
      <c r="B14" s="18"/>
      <c r="C14" s="18"/>
      <c r="D14" s="23"/>
      <c r="E14" s="147" t="s">
        <v>47</v>
      </c>
      <c r="F14" s="109"/>
      <c r="G14" s="18"/>
      <c r="H14" s="23">
        <f>'Liq. begr.'!H34</f>
        <v>15827</v>
      </c>
    </row>
    <row r="15" spans="1:8" ht="14.25" thickBot="1">
      <c r="A15" s="18"/>
      <c r="B15" s="18"/>
      <c r="C15" s="18"/>
      <c r="D15" s="60"/>
      <c r="E15" s="147" t="s">
        <v>127</v>
      </c>
      <c r="F15" s="127"/>
      <c r="G15" s="127"/>
      <c r="H15" s="59">
        <v>6000</v>
      </c>
    </row>
    <row r="16" spans="1:8" ht="13.5">
      <c r="A16" s="18"/>
      <c r="B16" s="18"/>
      <c r="C16" s="18"/>
      <c r="D16" s="23">
        <f>SUM(D5:D12)</f>
        <v>72345.58263305321</v>
      </c>
      <c r="E16" s="21"/>
      <c r="F16" s="18"/>
      <c r="G16" s="18"/>
      <c r="H16" s="23">
        <f>SUM(H5:H15)</f>
        <v>72345.58263305321</v>
      </c>
    </row>
    <row r="17" spans="1:8" ht="13.5">
      <c r="A17" s="18"/>
      <c r="B17" s="18"/>
      <c r="C17" s="18"/>
      <c r="D17" s="18"/>
      <c r="E17" s="21"/>
      <c r="F17" s="18"/>
      <c r="G17" s="18"/>
      <c r="H17" s="18"/>
    </row>
    <row r="18" spans="1:8" ht="13.5">
      <c r="A18" s="18"/>
      <c r="B18" s="18"/>
      <c r="C18" s="18"/>
      <c r="D18" s="18"/>
      <c r="E18" s="21"/>
      <c r="F18" s="18"/>
      <c r="G18" s="18"/>
      <c r="H18" s="18"/>
    </row>
    <row r="19" spans="1:8" ht="13.5">
      <c r="A19" s="18"/>
      <c r="B19" s="18"/>
      <c r="C19" s="18"/>
      <c r="D19" s="18"/>
      <c r="E19" s="21"/>
      <c r="F19" s="18"/>
      <c r="G19" s="18"/>
      <c r="H19" s="18"/>
    </row>
  </sheetData>
  <mergeCells count="18">
    <mergeCell ref="E12:G12"/>
    <mergeCell ref="E13:F13"/>
    <mergeCell ref="E14:F14"/>
    <mergeCell ref="E15:G15"/>
    <mergeCell ref="B8:C8"/>
    <mergeCell ref="B9:C9"/>
    <mergeCell ref="E9:G9"/>
    <mergeCell ref="A11:B11"/>
    <mergeCell ref="B5:C5"/>
    <mergeCell ref="E5:G5"/>
    <mergeCell ref="E6:G6"/>
    <mergeCell ref="A7:B7"/>
    <mergeCell ref="E7:G7"/>
    <mergeCell ref="A1:H1"/>
    <mergeCell ref="A2:H2"/>
    <mergeCell ref="A3:H3"/>
    <mergeCell ref="A4:B4"/>
    <mergeCell ref="E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13" sqref="H13"/>
    </sheetView>
  </sheetViews>
  <sheetFormatPr defaultColWidth="9.140625" defaultRowHeight="12.75"/>
  <cols>
    <col min="4" max="4" width="11.8515625" style="0" bestFit="1" customWidth="1"/>
    <col min="8" max="8" width="11.8515625" style="0" bestFit="1" customWidth="1"/>
  </cols>
  <sheetData>
    <row r="1" spans="1:8" ht="13.5">
      <c r="A1" s="149" t="s">
        <v>118</v>
      </c>
      <c r="B1" s="149"/>
      <c r="C1" s="149"/>
      <c r="D1" s="149"/>
      <c r="E1" s="149"/>
      <c r="F1" s="149"/>
      <c r="G1" s="149"/>
      <c r="H1" s="149"/>
    </row>
    <row r="2" spans="1:8" ht="13.5">
      <c r="A2" s="150"/>
      <c r="B2" s="150"/>
      <c r="C2" s="150"/>
      <c r="D2" s="150"/>
      <c r="E2" s="150"/>
      <c r="F2" s="150"/>
      <c r="G2" s="150"/>
      <c r="H2" s="150"/>
    </row>
    <row r="3" spans="1:8" ht="13.5">
      <c r="A3" s="149" t="s">
        <v>135</v>
      </c>
      <c r="B3" s="149"/>
      <c r="C3" s="149"/>
      <c r="D3" s="149"/>
      <c r="E3" s="149"/>
      <c r="F3" s="149"/>
      <c r="G3" s="149"/>
      <c r="H3" s="149"/>
    </row>
    <row r="4" spans="1:8" ht="14.25">
      <c r="A4" s="140" t="s">
        <v>0</v>
      </c>
      <c r="B4" s="140"/>
      <c r="C4" s="18"/>
      <c r="D4" s="18"/>
      <c r="E4" s="139" t="s">
        <v>13</v>
      </c>
      <c r="F4" s="140"/>
      <c r="G4" s="18"/>
      <c r="H4" s="18"/>
    </row>
    <row r="5" spans="1:8" ht="13.5">
      <c r="A5" s="18"/>
      <c r="B5" s="109" t="s">
        <v>1</v>
      </c>
      <c r="C5" s="109"/>
      <c r="D5" s="56">
        <f>'Bal apr.'!D5-'Result. rek.'!M19</f>
        <v>7485.294117647057</v>
      </c>
      <c r="E5" s="147" t="s">
        <v>55</v>
      </c>
      <c r="F5" s="109"/>
      <c r="G5" s="109"/>
      <c r="H5" s="23">
        <v>18000</v>
      </c>
    </row>
    <row r="6" spans="1:8" ht="13.5">
      <c r="A6" s="18"/>
      <c r="B6" s="18"/>
      <c r="C6" s="18"/>
      <c r="D6" s="18"/>
      <c r="E6" s="147" t="s">
        <v>122</v>
      </c>
      <c r="F6" s="109"/>
      <c r="G6" s="109"/>
      <c r="H6" s="23">
        <f>'Result. rek.'!M32</f>
        <v>16361.475350140048</v>
      </c>
    </row>
    <row r="7" spans="1:8" ht="14.25">
      <c r="A7" s="146" t="s">
        <v>2</v>
      </c>
      <c r="B7" s="146"/>
      <c r="C7" s="18"/>
      <c r="D7" s="18"/>
      <c r="E7" s="147"/>
      <c r="F7" s="109"/>
      <c r="G7" s="109"/>
      <c r="H7" s="23"/>
    </row>
    <row r="8" spans="1:8" ht="13.5">
      <c r="A8" s="18"/>
      <c r="B8" s="109" t="s">
        <v>10</v>
      </c>
      <c r="C8" s="109"/>
      <c r="D8" s="56">
        <f>'Liq. begr.'!I33</f>
        <v>142.26</v>
      </c>
      <c r="E8" s="21"/>
      <c r="F8" s="18"/>
      <c r="G8" s="18"/>
      <c r="H8" s="23"/>
    </row>
    <row r="9" spans="1:8" ht="14.25">
      <c r="A9" s="18"/>
      <c r="B9" s="109" t="s">
        <v>34</v>
      </c>
      <c r="C9" s="109"/>
      <c r="D9" s="56">
        <f>'Bal apr.'!D9-'Result. rek.'!M20</f>
        <v>980.392156862745</v>
      </c>
      <c r="E9" s="133" t="s">
        <v>112</v>
      </c>
      <c r="F9" s="146"/>
      <c r="G9" s="146"/>
      <c r="H9" s="23"/>
    </row>
    <row r="10" spans="1:8" ht="13.5">
      <c r="A10" s="18"/>
      <c r="B10" s="18" t="s">
        <v>27</v>
      </c>
      <c r="C10" s="18"/>
      <c r="D10" s="56">
        <f>'Bal apr.'!D10-'Result. rek.'!M14</f>
        <v>98</v>
      </c>
      <c r="E10" s="21"/>
      <c r="F10" s="18"/>
      <c r="G10" s="18"/>
      <c r="H10" s="23"/>
    </row>
    <row r="11" spans="1:8" ht="14.25">
      <c r="A11" s="146" t="s">
        <v>11</v>
      </c>
      <c r="B11" s="146"/>
      <c r="C11" s="18"/>
      <c r="D11" s="18"/>
      <c r="E11" s="21"/>
      <c r="F11" s="18"/>
      <c r="G11" s="18"/>
      <c r="H11" s="23"/>
    </row>
    <row r="12" spans="1:8" ht="13.5">
      <c r="A12" s="18"/>
      <c r="B12" s="18" t="s">
        <v>12</v>
      </c>
      <c r="C12" s="18"/>
      <c r="D12" s="56">
        <f>'Liq. begr.'!I32</f>
        <v>46225.78151260504</v>
      </c>
      <c r="E12" s="147" t="s">
        <v>110</v>
      </c>
      <c r="F12" s="109"/>
      <c r="G12" s="109"/>
      <c r="H12" s="23"/>
    </row>
    <row r="13" spans="1:8" ht="13.5">
      <c r="A13" s="18"/>
      <c r="B13" s="18"/>
      <c r="C13" s="18"/>
      <c r="D13" s="18"/>
      <c r="E13" s="147" t="s">
        <v>109</v>
      </c>
      <c r="F13" s="109"/>
      <c r="G13" s="18"/>
      <c r="H13" s="23">
        <f>'Bal apr.'!H13</f>
        <v>15549.252941176468</v>
      </c>
    </row>
    <row r="14" spans="1:8" ht="13.5">
      <c r="A14" s="18"/>
      <c r="B14" s="18"/>
      <c r="C14" s="18"/>
      <c r="D14" s="18"/>
      <c r="E14" s="147" t="s">
        <v>47</v>
      </c>
      <c r="F14" s="109"/>
      <c r="G14" s="18"/>
      <c r="H14" s="23">
        <f>'Liq. begr.'!I34</f>
        <v>3021</v>
      </c>
    </row>
    <row r="15" spans="1:8" ht="14.25" thickBot="1">
      <c r="A15" s="18"/>
      <c r="B15" s="18"/>
      <c r="C15" s="18"/>
      <c r="D15" s="61"/>
      <c r="E15" s="147" t="s">
        <v>129</v>
      </c>
      <c r="F15" s="127"/>
      <c r="G15" s="127"/>
      <c r="H15" s="59">
        <v>2000</v>
      </c>
    </row>
    <row r="16" spans="1:8" ht="13.5">
      <c r="A16" s="18"/>
      <c r="B16" s="18"/>
      <c r="C16" s="18"/>
      <c r="D16" s="56">
        <f>SUM(D5:D12)</f>
        <v>54931.72778711484</v>
      </c>
      <c r="E16" s="21"/>
      <c r="F16" s="18"/>
      <c r="G16" s="18"/>
      <c r="H16" s="23">
        <f>SUM(H5:H15)</f>
        <v>54931.72829131652</v>
      </c>
    </row>
    <row r="17" spans="1:8" ht="13.5">
      <c r="A17" s="18"/>
      <c r="B17" s="18"/>
      <c r="C17" s="18"/>
      <c r="D17" s="18"/>
      <c r="E17" s="21"/>
      <c r="F17" s="18"/>
      <c r="G17" s="18"/>
      <c r="H17" s="18"/>
    </row>
    <row r="18" spans="1:8" ht="13.5">
      <c r="A18" s="18"/>
      <c r="B18" s="18"/>
      <c r="C18" s="18"/>
      <c r="D18" s="18"/>
      <c r="E18" s="21"/>
      <c r="F18" s="18"/>
      <c r="G18" s="18"/>
      <c r="H18" s="18"/>
    </row>
    <row r="19" spans="1:8" ht="13.5">
      <c r="A19" s="18"/>
      <c r="B19" s="18"/>
      <c r="C19" s="18"/>
      <c r="D19" s="18"/>
      <c r="E19" s="21"/>
      <c r="F19" s="18"/>
      <c r="G19" s="18"/>
      <c r="H19" s="18"/>
    </row>
  </sheetData>
  <mergeCells count="18">
    <mergeCell ref="E12:G12"/>
    <mergeCell ref="E13:F13"/>
    <mergeCell ref="E14:F14"/>
    <mergeCell ref="E15:G15"/>
    <mergeCell ref="B8:C8"/>
    <mergeCell ref="B9:C9"/>
    <mergeCell ref="E9:G9"/>
    <mergeCell ref="A11:B11"/>
    <mergeCell ref="B5:C5"/>
    <mergeCell ref="E5:G5"/>
    <mergeCell ref="E6:G6"/>
    <mergeCell ref="A7:B7"/>
    <mergeCell ref="E7:G7"/>
    <mergeCell ref="A1:H1"/>
    <mergeCell ref="A2:H2"/>
    <mergeCell ref="A3:H3"/>
    <mergeCell ref="A4:B4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K.J.A. Ponstein</dc:creator>
  <cp:keywords/>
  <dc:description/>
  <cp:lastModifiedBy>D.Kalverda</cp:lastModifiedBy>
  <cp:lastPrinted>2004-12-09T20:04:07Z</cp:lastPrinted>
  <dcterms:created xsi:type="dcterms:W3CDTF">2004-12-01T13:08:06Z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