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1"/>
  </bookViews>
  <sheets>
    <sheet name="Deelnemers" sheetId="1" r:id="rId1"/>
    <sheet name="Poule A-N" sheetId="2" r:id="rId2"/>
    <sheet name="Poule Z" sheetId="3" r:id="rId3"/>
    <sheet name="Week 8" sheetId="4" r:id="rId4"/>
    <sheet name="Week 9" sheetId="5" r:id="rId5"/>
    <sheet name="Week 10" sheetId="6" r:id="rId6"/>
    <sheet name="Door naar KO-fase" sheetId="7" r:id="rId7"/>
    <sheet name="KO-fase" sheetId="8" r:id="rId8"/>
    <sheet name="Hulpblad A-Z" sheetId="9" r:id="rId9"/>
    <sheet name="Hulpblad KO" sheetId="10" r:id="rId10"/>
  </sheets>
  <definedNames/>
  <calcPr fullCalcOnLoad="1"/>
</workbook>
</file>

<file path=xl/sharedStrings.xml><?xml version="1.0" encoding="utf-8"?>
<sst xmlns="http://schemas.openxmlformats.org/spreadsheetml/2006/main" count="1732" uniqueCount="238">
  <si>
    <t>Positie</t>
  </si>
  <si>
    <t>Beste nummers 3:</t>
  </si>
  <si>
    <t>Poule Z</t>
  </si>
  <si>
    <t>Gespeeld?</t>
  </si>
  <si>
    <t>Saniesan</t>
  </si>
  <si>
    <t>F.C. Saniesan</t>
  </si>
  <si>
    <t>[teamID=1361129]</t>
  </si>
  <si>
    <t>mathie</t>
  </si>
  <si>
    <t>M.E.S.T.</t>
  </si>
  <si>
    <t>[teamID=143362]</t>
  </si>
  <si>
    <t>Chesster</t>
  </si>
  <si>
    <t>Vet's United</t>
  </si>
  <si>
    <t>[teamID=361526]</t>
  </si>
  <si>
    <t>Dijop</t>
  </si>
  <si>
    <t>Joppie Team</t>
  </si>
  <si>
    <t>[teamID=1005142]</t>
  </si>
  <si>
    <t>Callero</t>
  </si>
  <si>
    <t>avm</t>
  </si>
  <si>
    <t>[teamID=208108]</t>
  </si>
  <si>
    <t>Lappie</t>
  </si>
  <si>
    <t>FC Escudo</t>
  </si>
  <si>
    <t>[teamID=810591]</t>
  </si>
  <si>
    <t>Werner_vP</t>
  </si>
  <si>
    <t>HVSV '05</t>
  </si>
  <si>
    <t>[teamID=811223]</t>
  </si>
  <si>
    <t>81-Lucky7</t>
  </si>
  <si>
    <t>Lucky Stars</t>
  </si>
  <si>
    <t>[teamID=771144]</t>
  </si>
  <si>
    <t>John2152</t>
  </si>
  <si>
    <t>CSKA Polifinario</t>
  </si>
  <si>
    <t>[teamID=1010415]</t>
  </si>
  <si>
    <t>fritsiy</t>
  </si>
  <si>
    <t>FB Athletic</t>
  </si>
  <si>
    <t>[teamID=766416]</t>
  </si>
  <si>
    <t>Calimero1977</t>
  </si>
  <si>
    <t>Cali '03</t>
  </si>
  <si>
    <t>[teamID=209499]</t>
  </si>
  <si>
    <t>yellowcab</t>
  </si>
  <si>
    <t>Yellow Cab</t>
  </si>
  <si>
    <t>[teamID=367657]</t>
  </si>
  <si>
    <t>Proeme</t>
  </si>
  <si>
    <t>WATB</t>
  </si>
  <si>
    <t>[teamID=146391]</t>
  </si>
  <si>
    <t>__Erik__</t>
  </si>
  <si>
    <t>Citius</t>
  </si>
  <si>
    <t>[teamID=1231848]</t>
  </si>
  <si>
    <t>Molentje</t>
  </si>
  <si>
    <t>KLM</t>
  </si>
  <si>
    <t>[teamID=146611]</t>
  </si>
  <si>
    <t>Menke</t>
  </si>
  <si>
    <t>the UPPERdogs</t>
  </si>
  <si>
    <t>[teamID=769750]</t>
  </si>
  <si>
    <t>Albert_Hildering</t>
  </si>
  <si>
    <t>Delitze FC</t>
  </si>
  <si>
    <t>[teamID=209805]</t>
  </si>
  <si>
    <t>siemon</t>
  </si>
  <si>
    <t>fantasie</t>
  </si>
  <si>
    <t>[teamID=143146]</t>
  </si>
  <si>
    <t>Friesland1990</t>
  </si>
  <si>
    <t>FC The Unknown</t>
  </si>
  <si>
    <t>[teamID=365995]</t>
  </si>
  <si>
    <t>Erikidis</t>
  </si>
  <si>
    <t>A.C. Angera</t>
  </si>
  <si>
    <t>[teamID=1008430]</t>
  </si>
  <si>
    <t>Rusty1979</t>
  </si>
  <si>
    <t>FC Rusty '79</t>
  </si>
  <si>
    <t>[teamID=1232262]</t>
  </si>
  <si>
    <t>jan-ne-man</t>
  </si>
  <si>
    <t>Capelle</t>
  </si>
  <si>
    <t>[teamID=1006140]</t>
  </si>
  <si>
    <t>delirious26</t>
  </si>
  <si>
    <t>Deli United</t>
  </si>
  <si>
    <t>[teamID=505778]</t>
  </si>
  <si>
    <t>ThunderOnTheMountain</t>
  </si>
  <si>
    <t>Virtuele Reïncarnatie vd FC Beijum Uut Grunn</t>
  </si>
  <si>
    <t>[teamID=365100]</t>
  </si>
  <si>
    <t>GertJan</t>
  </si>
  <si>
    <t>B.S.M.</t>
  </si>
  <si>
    <t>[teamID=212395]</t>
  </si>
  <si>
    <t>Bettieskief</t>
  </si>
  <si>
    <t>Onesto</t>
  </si>
  <si>
    <t>[teamID=817769]</t>
  </si>
  <si>
    <t>Arend</t>
  </si>
  <si>
    <t>TheArEnD</t>
  </si>
  <si>
    <t>[teamID=363081]</t>
  </si>
  <si>
    <t>-Althor-</t>
  </si>
  <si>
    <t>Ashaman Arise</t>
  </si>
  <si>
    <t>[teamID=770022]</t>
  </si>
  <si>
    <t>Thrasy</t>
  </si>
  <si>
    <t>GFC Kerberos</t>
  </si>
  <si>
    <t>[teamID=1231690]</t>
  </si>
  <si>
    <t>PieAir</t>
  </si>
  <si>
    <t>FK Eigen Jeugd Eerst</t>
  </si>
  <si>
    <t>[teamID=1010203]</t>
  </si>
  <si>
    <t>ErikGr</t>
  </si>
  <si>
    <t>AFC Eaglewings</t>
  </si>
  <si>
    <t>[teamID=812044]</t>
  </si>
  <si>
    <t>Ernst-JanJonkers</t>
  </si>
  <si>
    <t>De Oosterparkers</t>
  </si>
  <si>
    <t>[teamID=508195]</t>
  </si>
  <si>
    <t>clintje</t>
  </si>
  <si>
    <t>bijlmer</t>
  </si>
  <si>
    <t>[teamID=366286]</t>
  </si>
  <si>
    <t>Visboer</t>
  </si>
  <si>
    <t>BuckyBall United</t>
  </si>
  <si>
    <t>[teamID=207368]</t>
  </si>
  <si>
    <t>PolCaf-geronimo7b2</t>
  </si>
  <si>
    <t>Atletico Soleo</t>
  </si>
  <si>
    <t>[teamID=1024633]</t>
  </si>
  <si>
    <t>Alderden</t>
  </si>
  <si>
    <t>Wevers</t>
  </si>
  <si>
    <t>[teamID=1357529]</t>
  </si>
  <si>
    <t>Dirty_Douwe</t>
  </si>
  <si>
    <t>FC BOS trappers</t>
  </si>
  <si>
    <t>[teamID=813196]</t>
  </si>
  <si>
    <t>tmbreuker</t>
  </si>
  <si>
    <t>rivieren jongens</t>
  </si>
  <si>
    <t>[teamID=213180]</t>
  </si>
  <si>
    <t>Sir_Pays</t>
  </si>
  <si>
    <t>Kaanster Raus Club</t>
  </si>
  <si>
    <t>[teamID=362562]</t>
  </si>
  <si>
    <t>nascueno</t>
  </si>
  <si>
    <t>Nasca</t>
  </si>
  <si>
    <t>[teamID=509201]</t>
  </si>
  <si>
    <t>renzesprang</t>
  </si>
  <si>
    <t>The Chosen Ones</t>
  </si>
  <si>
    <t>[teamID=144537]</t>
  </si>
  <si>
    <t>Emiel-Wester</t>
  </si>
  <si>
    <t>PeugeotGTI-CLUB</t>
  </si>
  <si>
    <t>[teamID=505161]</t>
  </si>
  <si>
    <t>CHF-Bioloognie</t>
  </si>
  <si>
    <t>FC Bioloognie</t>
  </si>
  <si>
    <t>[teamID=504790]</t>
  </si>
  <si>
    <t>Johan01</t>
  </si>
  <si>
    <t>Tongeren SK</t>
  </si>
  <si>
    <t>[teamID=515086]</t>
  </si>
  <si>
    <t>C</t>
  </si>
  <si>
    <t>Redstar Radical</t>
  </si>
  <si>
    <t>randolf1</t>
  </si>
  <si>
    <t>[teamID=1322223]</t>
  </si>
  <si>
    <t>niles7</t>
  </si>
  <si>
    <t>Niles LFC</t>
  </si>
  <si>
    <t>[teamID=1007981]</t>
  </si>
  <si>
    <t>BustaRaymes</t>
  </si>
  <si>
    <t>Stalybridge Celtic</t>
  </si>
  <si>
    <t>[teamID=362897]</t>
  </si>
  <si>
    <t>derk_</t>
  </si>
  <si>
    <t>AderiSkwad</t>
  </si>
  <si>
    <t>[teamID=766286]</t>
  </si>
  <si>
    <t>swordsman</t>
  </si>
  <si>
    <t>Emmeloordse Boys</t>
  </si>
  <si>
    <t>[teamID=770401]</t>
  </si>
  <si>
    <t>GeWetrick</t>
  </si>
  <si>
    <t>GeWe Utd.</t>
  </si>
  <si>
    <t>[teamID=144341]</t>
  </si>
  <si>
    <t>mauritzz</t>
  </si>
  <si>
    <t>vechtjassen</t>
  </si>
  <si>
    <t>[teamID=810945]</t>
  </si>
  <si>
    <t>Swiebie</t>
  </si>
  <si>
    <t>Dragon of the RedRoses</t>
  </si>
  <si>
    <t>[teamID=212022]</t>
  </si>
  <si>
    <t>eelco21</t>
  </si>
  <si>
    <t>Walmington Dokkum csv</t>
  </si>
  <si>
    <t>[teamID=1011448]</t>
  </si>
  <si>
    <t>e_dijkstra</t>
  </si>
  <si>
    <t>Lauwers Rangers</t>
  </si>
  <si>
    <t>[teamID=360893]</t>
  </si>
  <si>
    <t>Man_of_Herm</t>
  </si>
  <si>
    <t>Arminia Aarschot 03</t>
  </si>
  <si>
    <t>[teamID=187735]</t>
  </si>
  <si>
    <t>-</t>
  </si>
  <si>
    <t>(</t>
  </si>
  <si>
    <t>)</t>
  </si>
  <si>
    <t>Poule A</t>
  </si>
  <si>
    <t>Wedstrijden</t>
  </si>
  <si>
    <t>Teams</t>
  </si>
  <si>
    <t>Stand</t>
  </si>
  <si>
    <t>Punten</t>
  </si>
  <si>
    <t>Gespeeld</t>
  </si>
  <si>
    <t>Voor</t>
  </si>
  <si>
    <t>Tegen</t>
  </si>
  <si>
    <t>Saldo</t>
  </si>
  <si>
    <t>feanfan</t>
  </si>
  <si>
    <t>FC De Feanfanaten</t>
  </si>
  <si>
    <t>[teamID=770111]</t>
  </si>
  <si>
    <t>Gele kaarten</t>
  </si>
  <si>
    <t>Onderling</t>
  </si>
  <si>
    <t>Geel</t>
  </si>
  <si>
    <t>Loting</t>
  </si>
  <si>
    <t>Plaatsberekening</t>
  </si>
  <si>
    <t>Plaatsing</t>
  </si>
  <si>
    <t>Team</t>
  </si>
  <si>
    <t>Poule B</t>
  </si>
  <si>
    <t>A</t>
  </si>
  <si>
    <t>B</t>
  </si>
  <si>
    <t>Poule C</t>
  </si>
  <si>
    <t>Poule D</t>
  </si>
  <si>
    <t>Poule E</t>
  </si>
  <si>
    <t>Poule F</t>
  </si>
  <si>
    <t>Poule G</t>
  </si>
  <si>
    <t>Poule H</t>
  </si>
  <si>
    <t>Poule I</t>
  </si>
  <si>
    <t>Poule J</t>
  </si>
  <si>
    <t>Poule K</t>
  </si>
  <si>
    <t>Poule L</t>
  </si>
  <si>
    <t>Poule M</t>
  </si>
  <si>
    <t>Poule N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</si>
  <si>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</si>
  <si>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</si>
  <si>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</si>
  <si>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</si>
  <si>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</si>
  <si>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</si>
  <si>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</si>
  <si>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</si>
  <si>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</si>
  <si>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</si>
  <si>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</si>
  <si>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xxxx</t>
  </si>
  <si>
    <t>Nummers 3</t>
  </si>
  <si>
    <t>Uitslag</t>
  </si>
  <si>
    <t>[matchID=]</t>
  </si>
  <si>
    <t>Corner</t>
  </si>
  <si>
    <t>Corner81</t>
  </si>
  <si>
    <t>[teamID=814120]</t>
  </si>
  <si>
    <t>1/16 finale</t>
  </si>
  <si>
    <t>Zelf even kopiëren</t>
  </si>
  <si>
    <t>en plakken met rechter muisknop,</t>
  </si>
  <si>
    <t>plakken speciaal, waarden</t>
  </si>
  <si>
    <t>------------------------------------------------&gt;</t>
  </si>
  <si>
    <t>1/8 finale</t>
  </si>
  <si>
    <t>1/4 finale</t>
  </si>
  <si>
    <t>1/2 finale</t>
  </si>
  <si>
    <t>FINALE</t>
  </si>
  <si>
    <t>TROOSTFINALE</t>
  </si>
  <si>
    <t>GOUD</t>
  </si>
  <si>
    <t>ZILVER</t>
  </si>
  <si>
    <t>BRONS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</si>
</sst>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00000"/>
    <numFmt numFmtId="166" formatCode="0.00000000000"/>
    <numFmt numFmtId="167" formatCode="0.00000000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4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1" xfId="0" applyFill="1" applyBorder="1" applyAlignment="1">
      <alignment/>
    </xf>
    <xf numFmtId="0" fontId="4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" xfId="0" applyNumberFormat="1" applyFill="1" applyBorder="1" applyAlignment="1">
      <alignment/>
    </xf>
    <xf numFmtId="167" fontId="4" fillId="4" borderId="8" xfId="0" applyNumberFormat="1" applyFont="1" applyFill="1" applyBorder="1" applyAlignment="1">
      <alignment/>
    </xf>
    <xf numFmtId="167" fontId="4" fillId="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0" xfId="0" applyFont="1" applyAlignment="1" quotePrefix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5" borderId="1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2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5" borderId="25" xfId="0" applyFill="1" applyBorder="1" applyAlignment="1">
      <alignment/>
    </xf>
    <xf numFmtId="0" fontId="0" fillId="5" borderId="27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20" xfId="0" applyFill="1" applyBorder="1" applyAlignment="1">
      <alignment/>
    </xf>
    <xf numFmtId="0" fontId="0" fillId="2" borderId="2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F44" sqref="F44"/>
    </sheetView>
  </sheetViews>
  <sheetFormatPr defaultColWidth="9.140625" defaultRowHeight="12.75"/>
  <cols>
    <col min="1" max="1" width="39.7109375" style="0" bestFit="1" customWidth="1"/>
    <col min="2" max="2" width="1.57421875" style="0" customWidth="1"/>
    <col min="3" max="3" width="20.8515625" style="0" bestFit="1" customWidth="1"/>
    <col min="4" max="4" width="1.57421875" style="0" bestFit="1" customWidth="1"/>
    <col min="5" max="5" width="16.28125" style="0" bestFit="1" customWidth="1"/>
  </cols>
  <sheetData>
    <row r="1" spans="1:5" ht="12.75">
      <c r="A1" t="s">
        <v>62</v>
      </c>
      <c r="B1" t="s">
        <v>171</v>
      </c>
      <c r="C1" t="s">
        <v>61</v>
      </c>
      <c r="D1" t="s">
        <v>172</v>
      </c>
      <c r="E1" t="s">
        <v>63</v>
      </c>
    </row>
    <row r="2" spans="1:5" ht="12.75">
      <c r="A2" t="s">
        <v>147</v>
      </c>
      <c r="B2" t="s">
        <v>171</v>
      </c>
      <c r="C2" t="s">
        <v>146</v>
      </c>
      <c r="D2" t="s">
        <v>172</v>
      </c>
      <c r="E2" t="s">
        <v>148</v>
      </c>
    </row>
    <row r="3" spans="1:5" ht="12.75">
      <c r="A3" t="s">
        <v>95</v>
      </c>
      <c r="B3" t="s">
        <v>171</v>
      </c>
      <c r="C3" t="s">
        <v>94</v>
      </c>
      <c r="D3" t="s">
        <v>172</v>
      </c>
      <c r="E3" t="s">
        <v>96</v>
      </c>
    </row>
    <row r="4" spans="1:5" ht="12.75">
      <c r="A4" t="s">
        <v>168</v>
      </c>
      <c r="B4" t="s">
        <v>171</v>
      </c>
      <c r="C4" t="s">
        <v>167</v>
      </c>
      <c r="D4" t="s">
        <v>172</v>
      </c>
      <c r="E4" t="s">
        <v>169</v>
      </c>
    </row>
    <row r="5" spans="1:5" ht="12.75">
      <c r="A5" t="s">
        <v>86</v>
      </c>
      <c r="B5" t="s">
        <v>171</v>
      </c>
      <c r="C5" s="1" t="s">
        <v>85</v>
      </c>
      <c r="D5" t="s">
        <v>172</v>
      </c>
      <c r="E5" t="s">
        <v>87</v>
      </c>
    </row>
    <row r="6" spans="1:5" ht="12.75">
      <c r="A6" t="s">
        <v>107</v>
      </c>
      <c r="B6" t="s">
        <v>171</v>
      </c>
      <c r="C6" t="s">
        <v>106</v>
      </c>
      <c r="D6" t="s">
        <v>172</v>
      </c>
      <c r="E6" t="s">
        <v>108</v>
      </c>
    </row>
    <row r="7" spans="1:5" ht="12.75">
      <c r="A7" t="s">
        <v>17</v>
      </c>
      <c r="B7" t="s">
        <v>171</v>
      </c>
      <c r="C7" t="s">
        <v>16</v>
      </c>
      <c r="D7" t="s">
        <v>172</v>
      </c>
      <c r="E7" t="s">
        <v>18</v>
      </c>
    </row>
    <row r="8" spans="1:5" ht="12.75">
      <c r="A8" t="s">
        <v>77</v>
      </c>
      <c r="B8" t="s">
        <v>171</v>
      </c>
      <c r="C8" t="s">
        <v>76</v>
      </c>
      <c r="D8" t="s">
        <v>172</v>
      </c>
      <c r="E8" t="s">
        <v>78</v>
      </c>
    </row>
    <row r="9" spans="1:5" ht="12.75">
      <c r="A9" t="s">
        <v>101</v>
      </c>
      <c r="B9" t="s">
        <v>171</v>
      </c>
      <c r="C9" t="s">
        <v>100</v>
      </c>
      <c r="D9" t="s">
        <v>172</v>
      </c>
      <c r="E9" t="s">
        <v>102</v>
      </c>
    </row>
    <row r="10" spans="1:5" ht="12.75">
      <c r="A10" t="s">
        <v>104</v>
      </c>
      <c r="B10" t="s">
        <v>171</v>
      </c>
      <c r="C10" t="s">
        <v>103</v>
      </c>
      <c r="D10" t="s">
        <v>172</v>
      </c>
      <c r="E10" t="s">
        <v>105</v>
      </c>
    </row>
    <row r="11" spans="1:5" ht="12.75">
      <c r="A11" t="s">
        <v>35</v>
      </c>
      <c r="B11" t="s">
        <v>171</v>
      </c>
      <c r="C11" t="s">
        <v>34</v>
      </c>
      <c r="D11" t="s">
        <v>172</v>
      </c>
      <c r="E11" t="s">
        <v>36</v>
      </c>
    </row>
    <row r="12" spans="1:5" ht="12.75">
      <c r="A12" t="s">
        <v>68</v>
      </c>
      <c r="B12" t="s">
        <v>171</v>
      </c>
      <c r="C12" t="s">
        <v>67</v>
      </c>
      <c r="D12" t="s">
        <v>172</v>
      </c>
      <c r="E12" t="s">
        <v>69</v>
      </c>
    </row>
    <row r="13" spans="1:5" ht="12.75">
      <c r="A13" t="s">
        <v>44</v>
      </c>
      <c r="B13" t="s">
        <v>171</v>
      </c>
      <c r="C13" t="s">
        <v>43</v>
      </c>
      <c r="D13" t="s">
        <v>172</v>
      </c>
      <c r="E13" t="s">
        <v>45</v>
      </c>
    </row>
    <row r="14" spans="1:5" ht="12.75">
      <c r="A14" t="s">
        <v>222</v>
      </c>
      <c r="B14" t="s">
        <v>171</v>
      </c>
      <c r="C14" t="s">
        <v>223</v>
      </c>
      <c r="D14" t="s">
        <v>172</v>
      </c>
      <c r="E14" t="s">
        <v>224</v>
      </c>
    </row>
    <row r="15" spans="1:5" ht="12.75">
      <c r="A15" t="s">
        <v>29</v>
      </c>
      <c r="B15" t="s">
        <v>171</v>
      </c>
      <c r="C15" t="s">
        <v>28</v>
      </c>
      <c r="D15" t="s">
        <v>172</v>
      </c>
      <c r="E15" t="s">
        <v>30</v>
      </c>
    </row>
    <row r="16" spans="1:5" ht="12.75">
      <c r="A16" t="s">
        <v>98</v>
      </c>
      <c r="B16" t="s">
        <v>171</v>
      </c>
      <c r="C16" t="s">
        <v>97</v>
      </c>
      <c r="D16" t="s">
        <v>172</v>
      </c>
      <c r="E16" t="s">
        <v>99</v>
      </c>
    </row>
    <row r="17" spans="1:5" ht="12.75">
      <c r="A17" t="s">
        <v>71</v>
      </c>
      <c r="B17" t="s">
        <v>171</v>
      </c>
      <c r="C17" t="s">
        <v>70</v>
      </c>
      <c r="D17" t="s">
        <v>172</v>
      </c>
      <c r="E17" t="s">
        <v>72</v>
      </c>
    </row>
    <row r="18" spans="1:5" ht="12.75">
      <c r="A18" t="s">
        <v>53</v>
      </c>
      <c r="B18" t="s">
        <v>171</v>
      </c>
      <c r="C18" t="s">
        <v>52</v>
      </c>
      <c r="D18" t="s">
        <v>172</v>
      </c>
      <c r="E18" t="s">
        <v>54</v>
      </c>
    </row>
    <row r="19" spans="1:5" ht="12.75">
      <c r="A19" t="s">
        <v>159</v>
      </c>
      <c r="B19" t="s">
        <v>171</v>
      </c>
      <c r="C19" t="s">
        <v>158</v>
      </c>
      <c r="D19" t="s">
        <v>172</v>
      </c>
      <c r="E19" t="s">
        <v>160</v>
      </c>
    </row>
    <row r="20" spans="1:5" ht="12.75">
      <c r="A20" t="s">
        <v>150</v>
      </c>
      <c r="B20" t="s">
        <v>171</v>
      </c>
      <c r="C20" t="s">
        <v>149</v>
      </c>
      <c r="D20" t="s">
        <v>172</v>
      </c>
      <c r="E20" t="s">
        <v>151</v>
      </c>
    </row>
    <row r="21" spans="1:5" ht="12.75">
      <c r="A21" t="s">
        <v>5</v>
      </c>
      <c r="B21" t="s">
        <v>171</v>
      </c>
      <c r="C21" t="s">
        <v>4</v>
      </c>
      <c r="D21" t="s">
        <v>172</v>
      </c>
      <c r="E21" t="s">
        <v>6</v>
      </c>
    </row>
    <row r="22" spans="1:5" ht="12.75">
      <c r="A22" t="s">
        <v>56</v>
      </c>
      <c r="B22" t="s">
        <v>171</v>
      </c>
      <c r="C22" t="s">
        <v>55</v>
      </c>
      <c r="D22" t="s">
        <v>172</v>
      </c>
      <c r="E22" t="s">
        <v>57</v>
      </c>
    </row>
    <row r="23" spans="1:5" ht="12.75">
      <c r="A23" t="s">
        <v>32</v>
      </c>
      <c r="B23" t="s">
        <v>171</v>
      </c>
      <c r="C23" t="s">
        <v>31</v>
      </c>
      <c r="D23" t="s">
        <v>172</v>
      </c>
      <c r="E23" t="s">
        <v>33</v>
      </c>
    </row>
    <row r="24" spans="1:5" ht="12.75">
      <c r="A24" t="s">
        <v>131</v>
      </c>
      <c r="B24" t="s">
        <v>171</v>
      </c>
      <c r="C24" t="s">
        <v>130</v>
      </c>
      <c r="D24" t="s">
        <v>172</v>
      </c>
      <c r="E24" t="s">
        <v>132</v>
      </c>
    </row>
    <row r="25" spans="1:5" ht="12.75">
      <c r="A25" t="s">
        <v>113</v>
      </c>
      <c r="B25" t="s">
        <v>171</v>
      </c>
      <c r="C25" t="s">
        <v>112</v>
      </c>
      <c r="D25" t="s">
        <v>172</v>
      </c>
      <c r="E25" t="s">
        <v>114</v>
      </c>
    </row>
    <row r="26" spans="1:5" ht="12.75">
      <c r="A26" t="s">
        <v>183</v>
      </c>
      <c r="B26" t="s">
        <v>171</v>
      </c>
      <c r="C26" t="s">
        <v>182</v>
      </c>
      <c r="D26" t="s">
        <v>172</v>
      </c>
      <c r="E26" t="s">
        <v>184</v>
      </c>
    </row>
    <row r="27" spans="1:5" ht="12.75">
      <c r="A27" t="s">
        <v>20</v>
      </c>
      <c r="B27" t="s">
        <v>171</v>
      </c>
      <c r="C27" t="s">
        <v>19</v>
      </c>
      <c r="D27" t="s">
        <v>172</v>
      </c>
      <c r="E27" t="s">
        <v>21</v>
      </c>
    </row>
    <row r="28" spans="1:5" ht="12.75">
      <c r="A28" t="s">
        <v>65</v>
      </c>
      <c r="B28" t="s">
        <v>171</v>
      </c>
      <c r="C28" t="s">
        <v>64</v>
      </c>
      <c r="D28" t="s">
        <v>172</v>
      </c>
      <c r="E28" t="s">
        <v>66</v>
      </c>
    </row>
    <row r="29" spans="1:5" ht="12.75">
      <c r="A29" t="s">
        <v>59</v>
      </c>
      <c r="B29" t="s">
        <v>171</v>
      </c>
      <c r="C29" t="s">
        <v>58</v>
      </c>
      <c r="D29" t="s">
        <v>172</v>
      </c>
      <c r="E29" t="s">
        <v>60</v>
      </c>
    </row>
    <row r="30" spans="1:5" ht="12.75">
      <c r="A30" t="s">
        <v>92</v>
      </c>
      <c r="B30" t="s">
        <v>171</v>
      </c>
      <c r="C30" t="s">
        <v>91</v>
      </c>
      <c r="D30" t="s">
        <v>172</v>
      </c>
      <c r="E30" t="s">
        <v>93</v>
      </c>
    </row>
    <row r="31" spans="1:5" ht="12.75">
      <c r="A31" t="s">
        <v>153</v>
      </c>
      <c r="B31" t="s">
        <v>171</v>
      </c>
      <c r="C31" t="s">
        <v>152</v>
      </c>
      <c r="D31" t="s">
        <v>172</v>
      </c>
      <c r="E31" t="s">
        <v>154</v>
      </c>
    </row>
    <row r="32" spans="1:5" ht="12.75">
      <c r="A32" t="s">
        <v>89</v>
      </c>
      <c r="B32" t="s">
        <v>171</v>
      </c>
      <c r="C32" t="s">
        <v>88</v>
      </c>
      <c r="D32" t="s">
        <v>172</v>
      </c>
      <c r="E32" t="s">
        <v>90</v>
      </c>
    </row>
    <row r="33" spans="1:5" ht="12.75">
      <c r="A33" t="s">
        <v>23</v>
      </c>
      <c r="B33" t="s">
        <v>171</v>
      </c>
      <c r="C33" t="s">
        <v>22</v>
      </c>
      <c r="D33" t="s">
        <v>172</v>
      </c>
      <c r="E33" t="s">
        <v>24</v>
      </c>
    </row>
    <row r="34" spans="1:5" ht="12.75">
      <c r="A34" t="s">
        <v>14</v>
      </c>
      <c r="B34" t="s">
        <v>171</v>
      </c>
      <c r="C34" t="s">
        <v>13</v>
      </c>
      <c r="D34" t="s">
        <v>172</v>
      </c>
      <c r="E34" t="s">
        <v>15</v>
      </c>
    </row>
    <row r="35" spans="1:5" ht="12.75">
      <c r="A35" t="s">
        <v>119</v>
      </c>
      <c r="B35" t="s">
        <v>171</v>
      </c>
      <c r="C35" t="s">
        <v>118</v>
      </c>
      <c r="D35" t="s">
        <v>172</v>
      </c>
      <c r="E35" t="s">
        <v>120</v>
      </c>
    </row>
    <row r="36" spans="1:5" ht="12.75">
      <c r="A36" t="s">
        <v>47</v>
      </c>
      <c r="B36" t="s">
        <v>171</v>
      </c>
      <c r="C36" t="s">
        <v>46</v>
      </c>
      <c r="D36" t="s">
        <v>172</v>
      </c>
      <c r="E36" t="s">
        <v>48</v>
      </c>
    </row>
    <row r="37" spans="1:5" ht="12.75">
      <c r="A37" t="s">
        <v>165</v>
      </c>
      <c r="B37" t="s">
        <v>171</v>
      </c>
      <c r="C37" t="s">
        <v>164</v>
      </c>
      <c r="D37" t="s">
        <v>172</v>
      </c>
      <c r="E37" t="s">
        <v>166</v>
      </c>
    </row>
    <row r="38" spans="1:5" ht="12.75">
      <c r="A38" t="s">
        <v>26</v>
      </c>
      <c r="B38" t="s">
        <v>171</v>
      </c>
      <c r="C38" t="s">
        <v>25</v>
      </c>
      <c r="D38" t="s">
        <v>172</v>
      </c>
      <c r="E38" t="s">
        <v>27</v>
      </c>
    </row>
    <row r="39" spans="1:5" ht="12.75">
      <c r="A39" t="s">
        <v>8</v>
      </c>
      <c r="B39" t="s">
        <v>171</v>
      </c>
      <c r="C39" t="s">
        <v>7</v>
      </c>
      <c r="D39" t="s">
        <v>172</v>
      </c>
      <c r="E39" t="s">
        <v>9</v>
      </c>
    </row>
    <row r="40" spans="1:5" ht="12.75">
      <c r="A40" t="s">
        <v>122</v>
      </c>
      <c r="B40" t="s">
        <v>171</v>
      </c>
      <c r="C40" t="s">
        <v>121</v>
      </c>
      <c r="D40" t="s">
        <v>172</v>
      </c>
      <c r="E40" t="s">
        <v>123</v>
      </c>
    </row>
    <row r="41" spans="1:5" ht="12.75">
      <c r="A41" t="s">
        <v>141</v>
      </c>
      <c r="B41" t="s">
        <v>171</v>
      </c>
      <c r="C41" t="s">
        <v>140</v>
      </c>
      <c r="D41" t="s">
        <v>172</v>
      </c>
      <c r="E41" t="s">
        <v>142</v>
      </c>
    </row>
    <row r="42" spans="1:5" ht="12.75">
      <c r="A42" t="s">
        <v>80</v>
      </c>
      <c r="B42" t="s">
        <v>171</v>
      </c>
      <c r="C42" t="s">
        <v>79</v>
      </c>
      <c r="D42" t="s">
        <v>172</v>
      </c>
      <c r="E42" t="s">
        <v>81</v>
      </c>
    </row>
    <row r="43" spans="1:5" ht="12.75">
      <c r="A43" t="s">
        <v>128</v>
      </c>
      <c r="B43" t="s">
        <v>171</v>
      </c>
      <c r="C43" t="s">
        <v>127</v>
      </c>
      <c r="D43" t="s">
        <v>172</v>
      </c>
      <c r="E43" t="s">
        <v>129</v>
      </c>
    </row>
    <row r="44" spans="1:5" ht="12.75">
      <c r="A44" t="s">
        <v>137</v>
      </c>
      <c r="B44" t="s">
        <v>171</v>
      </c>
      <c r="C44" t="s">
        <v>138</v>
      </c>
      <c r="D44" t="s">
        <v>172</v>
      </c>
      <c r="E44" t="s">
        <v>139</v>
      </c>
    </row>
    <row r="45" spans="1:5" ht="12.75">
      <c r="A45" t="s">
        <v>116</v>
      </c>
      <c r="B45" t="s">
        <v>171</v>
      </c>
      <c r="C45" t="s">
        <v>115</v>
      </c>
      <c r="D45" t="s">
        <v>172</v>
      </c>
      <c r="E45" t="s">
        <v>117</v>
      </c>
    </row>
    <row r="46" spans="1:5" ht="12.75">
      <c r="A46" t="s">
        <v>144</v>
      </c>
      <c r="B46" t="s">
        <v>171</v>
      </c>
      <c r="C46" t="s">
        <v>143</v>
      </c>
      <c r="D46" t="s">
        <v>172</v>
      </c>
      <c r="E46" t="s">
        <v>145</v>
      </c>
    </row>
    <row r="47" spans="1:5" ht="12.75">
      <c r="A47" t="s">
        <v>125</v>
      </c>
      <c r="B47" t="s">
        <v>171</v>
      </c>
      <c r="C47" t="s">
        <v>124</v>
      </c>
      <c r="D47" t="s">
        <v>172</v>
      </c>
      <c r="E47" t="s">
        <v>126</v>
      </c>
    </row>
    <row r="48" spans="1:5" ht="12.75">
      <c r="A48" t="s">
        <v>50</v>
      </c>
      <c r="B48" t="s">
        <v>171</v>
      </c>
      <c r="C48" t="s">
        <v>49</v>
      </c>
      <c r="D48" t="s">
        <v>172</v>
      </c>
      <c r="E48" t="s">
        <v>51</v>
      </c>
    </row>
    <row r="49" spans="1:5" ht="12.75">
      <c r="A49" t="s">
        <v>83</v>
      </c>
      <c r="B49" t="s">
        <v>171</v>
      </c>
      <c r="C49" t="s">
        <v>82</v>
      </c>
      <c r="D49" t="s">
        <v>172</v>
      </c>
      <c r="E49" t="s">
        <v>84</v>
      </c>
    </row>
    <row r="50" spans="1:5" ht="12.75">
      <c r="A50" t="s">
        <v>134</v>
      </c>
      <c r="B50" t="s">
        <v>171</v>
      </c>
      <c r="C50" t="s">
        <v>133</v>
      </c>
      <c r="D50" t="s">
        <v>172</v>
      </c>
      <c r="E50" t="s">
        <v>135</v>
      </c>
    </row>
    <row r="51" spans="1:5" ht="12.75">
      <c r="A51" t="s">
        <v>156</v>
      </c>
      <c r="B51" t="s">
        <v>171</v>
      </c>
      <c r="C51" t="s">
        <v>155</v>
      </c>
      <c r="D51" t="s">
        <v>172</v>
      </c>
      <c r="E51" t="s">
        <v>157</v>
      </c>
    </row>
    <row r="52" spans="1:5" ht="12.75">
      <c r="A52" t="s">
        <v>11</v>
      </c>
      <c r="B52" t="s">
        <v>171</v>
      </c>
      <c r="C52" t="s">
        <v>10</v>
      </c>
      <c r="D52" t="s">
        <v>172</v>
      </c>
      <c r="E52" t="s">
        <v>12</v>
      </c>
    </row>
    <row r="53" spans="1:5" ht="12.75">
      <c r="A53" t="s">
        <v>74</v>
      </c>
      <c r="B53" t="s">
        <v>171</v>
      </c>
      <c r="C53" t="s">
        <v>73</v>
      </c>
      <c r="D53" t="s">
        <v>172</v>
      </c>
      <c r="E53" t="s">
        <v>75</v>
      </c>
    </row>
    <row r="54" spans="1:5" ht="12.75">
      <c r="A54" t="s">
        <v>41</v>
      </c>
      <c r="B54" t="s">
        <v>171</v>
      </c>
      <c r="C54" t="s">
        <v>40</v>
      </c>
      <c r="D54" t="s">
        <v>172</v>
      </c>
      <c r="E54" t="s">
        <v>42</v>
      </c>
    </row>
    <row r="55" spans="1:5" ht="12.75">
      <c r="A55" t="s">
        <v>162</v>
      </c>
      <c r="B55" t="s">
        <v>171</v>
      </c>
      <c r="C55" t="s">
        <v>161</v>
      </c>
      <c r="D55" t="s">
        <v>172</v>
      </c>
      <c r="E55" t="s">
        <v>163</v>
      </c>
    </row>
    <row r="56" spans="1:5" ht="12.75">
      <c r="A56" t="s">
        <v>110</v>
      </c>
      <c r="B56" t="s">
        <v>171</v>
      </c>
      <c r="C56" t="s">
        <v>109</v>
      </c>
      <c r="D56" t="s">
        <v>172</v>
      </c>
      <c r="E56" t="s">
        <v>111</v>
      </c>
    </row>
    <row r="57" spans="1:5" ht="12.75">
      <c r="A57" t="s">
        <v>38</v>
      </c>
      <c r="B57" t="s">
        <v>171</v>
      </c>
      <c r="C57" t="s">
        <v>37</v>
      </c>
      <c r="D57" t="s">
        <v>172</v>
      </c>
      <c r="E57" t="s">
        <v>39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H26" sqref="H26"/>
    </sheetView>
  </sheetViews>
  <sheetFormatPr defaultColWidth="9.140625" defaultRowHeight="12.75"/>
  <cols>
    <col min="1" max="1" width="3.00390625" style="9" bestFit="1" customWidth="1"/>
    <col min="2" max="2" width="18.140625" style="9" bestFit="1" customWidth="1"/>
    <col min="3" max="4" width="9.140625" style="9" customWidth="1"/>
    <col min="5" max="5" width="3.00390625" style="9" bestFit="1" customWidth="1"/>
    <col min="6" max="6" width="7.28125" style="9" customWidth="1"/>
    <col min="7" max="7" width="3.00390625" style="9" bestFit="1" customWidth="1"/>
    <col min="8" max="8" width="9.00390625" style="9" customWidth="1"/>
    <col min="9" max="16384" width="9.140625" style="9" customWidth="1"/>
  </cols>
  <sheetData>
    <row r="1" spans="1:8" ht="12.75">
      <c r="A1" s="9">
        <f aca="true" t="shared" si="0" ref="A1:A32">IF(C1&gt;$C$1,1,0)+IF(C1&gt;$C$2,1,0)+IF(C1&gt;$C$3,1,0)+IF(C1&gt;$C$4,1,0)+IF(C1&gt;$C$5,1,0)+IF(C1&gt;$C$6,1,0)+IF(C1&gt;$C$7,1,0)+IF(C1&gt;$C$8,1,0)+IF(C1&gt;$C$9,1,0)+IF(C1&gt;$C$10,1,0)+IF(C1&gt;$C$11,1,0)+IF(C1&gt;$C$12,1,0)+IF(C1&gt;$C$13,1,0)+IF(C1&gt;$C$14,1,0)+IF(C1&gt;$C$15,1,0)+IF(C1&gt;$C$16,1,0)+IF(C1&gt;$C$17,1,0)+IF(C1&gt;$C$18,1,0)+IF(C1&gt;$C$19,1,0)+IF(C1&gt;$C$20,1,0)+IF(C1&gt;$C$21,1,0)+IF(C1&gt;$C$22,1,0)+IF(C1&gt;$C$23,1,0)+IF(C1&gt;$C$24,1,0)+IF(C1&gt;$C$25,1,0)+IF(C1&gt;$C$26,1,0)+IF(C1&gt;$C$27,1,0)+IF(C1&gt;$C$28,1,0)+IF(C1&gt;$C$29,1,0)+IF(C1&gt;$C$30,1,0)+IF(C1&gt;$C$31,1,0)+IF(C1&gt;$C$32,1,0)</f>
        <v>28</v>
      </c>
      <c r="B1" s="9" t="str">
        <f>'Door naar KO-fase'!A2</f>
        <v>FK Eigen Jeugd Eerst</v>
      </c>
      <c r="C1" s="9">
        <f ca="1">RAND()</f>
        <v>0.900126875987425</v>
      </c>
      <c r="E1" s="9">
        <v>0</v>
      </c>
      <c r="F1" s="9" t="str">
        <f>VLOOKUP(E1,$A$1:$B$32,2,FALSE)</f>
        <v>Redstar Radical</v>
      </c>
      <c r="G1" s="9">
        <v>16</v>
      </c>
      <c r="H1" s="9" t="str">
        <f>VLOOKUP(G1,$A$1:$B$32,2,FALSE)</f>
        <v>PeugeotGTI-CLUB</v>
      </c>
    </row>
    <row r="2" spans="1:8" ht="12.75">
      <c r="A2" s="9">
        <f t="shared" si="0"/>
        <v>17</v>
      </c>
      <c r="B2" s="9" t="str">
        <f>'Door naar KO-fase'!A3</f>
        <v>Joppie Team</v>
      </c>
      <c r="C2" s="9">
        <f aca="true" ca="1" t="shared" si="1" ref="C2:C32">RAND()</f>
        <v>0.5432786382188539</v>
      </c>
      <c r="E2" s="9">
        <v>1</v>
      </c>
      <c r="F2" s="9" t="str">
        <f aca="true" t="shared" si="2" ref="F2:H16">VLOOKUP(E2,$A$1:$B$32,2,FALSE)</f>
        <v>Emmeloordse Boys</v>
      </c>
      <c r="G2" s="9">
        <v>17</v>
      </c>
      <c r="H2" s="9" t="str">
        <f t="shared" si="2"/>
        <v>Joppie Team</v>
      </c>
    </row>
    <row r="3" spans="1:8" ht="12.75">
      <c r="A3" s="9">
        <f t="shared" si="0"/>
        <v>4</v>
      </c>
      <c r="B3" s="9" t="str">
        <f>'Door naar KO-fase'!A4</f>
        <v>FC BOS trappers</v>
      </c>
      <c r="C3" s="9">
        <f ca="1" t="shared" si="1"/>
        <v>0.1532717965744972</v>
      </c>
      <c r="E3" s="9">
        <v>2</v>
      </c>
      <c r="F3" s="9" t="str">
        <f t="shared" si="2"/>
        <v>Kaanster Raus Club</v>
      </c>
      <c r="G3" s="9">
        <v>18</v>
      </c>
      <c r="H3" s="9" t="str">
        <f t="shared" si="2"/>
        <v>FC The Unknown</v>
      </c>
    </row>
    <row r="4" spans="1:8" ht="12.75">
      <c r="A4" s="9">
        <f t="shared" si="0"/>
        <v>2</v>
      </c>
      <c r="B4" s="9" t="str">
        <f>'Door naar KO-fase'!A5</f>
        <v>Kaanster Raus Club</v>
      </c>
      <c r="C4" s="9">
        <f ca="1" t="shared" si="1"/>
        <v>0.11796044328904287</v>
      </c>
      <c r="E4" s="9">
        <v>3</v>
      </c>
      <c r="F4" s="9" t="str">
        <f t="shared" si="2"/>
        <v>Arminia Aarschot 03</v>
      </c>
      <c r="G4" s="9">
        <v>19</v>
      </c>
      <c r="H4" s="9" t="str">
        <f t="shared" si="2"/>
        <v>GeWe Utd.</v>
      </c>
    </row>
    <row r="5" spans="1:8" ht="12.75">
      <c r="A5" s="9">
        <f t="shared" si="0"/>
        <v>23</v>
      </c>
      <c r="B5" s="9" t="str">
        <f>'Door naar KO-fase'!A6</f>
        <v>De Oosterparkers</v>
      </c>
      <c r="C5" s="9">
        <f ca="1" t="shared" si="1"/>
        <v>0.7790476470882153</v>
      </c>
      <c r="E5" s="9">
        <v>4</v>
      </c>
      <c r="F5" s="9" t="str">
        <f t="shared" si="2"/>
        <v>FC BOS trappers</v>
      </c>
      <c r="G5" s="9">
        <v>20</v>
      </c>
      <c r="H5" s="9" t="str">
        <f t="shared" si="2"/>
        <v>GFC Kerberos</v>
      </c>
    </row>
    <row r="6" spans="1:8" ht="12.75">
      <c r="A6" s="9">
        <f t="shared" si="0"/>
        <v>11</v>
      </c>
      <c r="B6" s="9" t="str">
        <f>'Door naar KO-fase'!A7</f>
        <v>FC Rusty '79</v>
      </c>
      <c r="C6" s="9">
        <f ca="1" t="shared" si="1"/>
        <v>0.2842279600072022</v>
      </c>
      <c r="E6" s="9">
        <v>5</v>
      </c>
      <c r="F6" s="9" t="str">
        <f t="shared" si="2"/>
        <v>HVSV '05</v>
      </c>
      <c r="G6" s="9">
        <v>21</v>
      </c>
      <c r="H6" s="9" t="str">
        <f t="shared" si="2"/>
        <v>BuckyBall United</v>
      </c>
    </row>
    <row r="7" spans="1:8" ht="12.75">
      <c r="A7" s="9">
        <f t="shared" si="0"/>
        <v>5</v>
      </c>
      <c r="B7" s="9" t="str">
        <f>'Door naar KO-fase'!A8</f>
        <v>HVSV '05</v>
      </c>
      <c r="C7" s="9">
        <f ca="1" t="shared" si="1"/>
        <v>0.15597114985420735</v>
      </c>
      <c r="E7" s="9">
        <v>6</v>
      </c>
      <c r="F7" s="9" t="str">
        <f t="shared" si="2"/>
        <v>Lauwers Rangers</v>
      </c>
      <c r="G7" s="9">
        <v>22</v>
      </c>
      <c r="H7" s="9" t="str">
        <f t="shared" si="2"/>
        <v>Virtuele Reïncarnatie vd FC Beijum Uut Grunn</v>
      </c>
    </row>
    <row r="8" spans="1:8" ht="12.75">
      <c r="A8" s="9">
        <f t="shared" si="0"/>
        <v>21</v>
      </c>
      <c r="B8" s="9" t="str">
        <f>'Door naar KO-fase'!A9</f>
        <v>BuckyBall United</v>
      </c>
      <c r="C8" s="9">
        <f ca="1" t="shared" si="1"/>
        <v>0.6073920198394767</v>
      </c>
      <c r="E8" s="9">
        <v>7</v>
      </c>
      <c r="F8" s="9" t="str">
        <f t="shared" si="2"/>
        <v>rivieren jongens</v>
      </c>
      <c r="G8" s="9">
        <v>23</v>
      </c>
      <c r="H8" s="9" t="str">
        <f t="shared" si="2"/>
        <v>De Oosterparkers</v>
      </c>
    </row>
    <row r="9" spans="1:8" ht="12.75">
      <c r="A9" s="9">
        <f t="shared" si="0"/>
        <v>9</v>
      </c>
      <c r="B9" s="9" t="str">
        <f>'Door naar KO-fase'!A10</f>
        <v>Yellow Cab</v>
      </c>
      <c r="C9" s="9">
        <f ca="1" t="shared" si="1"/>
        <v>0.25504358928408455</v>
      </c>
      <c r="E9" s="9">
        <v>8</v>
      </c>
      <c r="F9" s="9" t="str">
        <f t="shared" si="2"/>
        <v>vechtjassen</v>
      </c>
      <c r="G9" s="9">
        <v>24</v>
      </c>
      <c r="H9" s="9" t="str">
        <f t="shared" si="2"/>
        <v>the UPPERdogs</v>
      </c>
    </row>
    <row r="10" spans="1:8" ht="12.75">
      <c r="A10" s="9">
        <f t="shared" si="0"/>
        <v>27</v>
      </c>
      <c r="B10" s="9" t="str">
        <f>'Door naar KO-fase'!A11</f>
        <v>Dragon of the RedRoses</v>
      </c>
      <c r="C10" s="9">
        <f ca="1" t="shared" si="1"/>
        <v>0.8985747442244167</v>
      </c>
      <c r="E10" s="9">
        <v>9</v>
      </c>
      <c r="F10" s="9" t="str">
        <f t="shared" si="2"/>
        <v>Yellow Cab</v>
      </c>
      <c r="G10" s="9">
        <v>25</v>
      </c>
      <c r="H10" s="9" t="str">
        <f t="shared" si="2"/>
        <v>F.C. Saniesan</v>
      </c>
    </row>
    <row r="11" spans="1:8" ht="12.75">
      <c r="A11" s="9">
        <f t="shared" si="0"/>
        <v>31</v>
      </c>
      <c r="B11" s="9" t="str">
        <f>'Door naar KO-fase'!A12</f>
        <v>Deli United</v>
      </c>
      <c r="C11" s="9">
        <f ca="1" t="shared" si="1"/>
        <v>0.9636660445451164</v>
      </c>
      <c r="E11" s="9">
        <v>10</v>
      </c>
      <c r="F11" s="9" t="str">
        <f t="shared" si="2"/>
        <v>FC De Feanfanaten</v>
      </c>
      <c r="G11" s="9">
        <v>26</v>
      </c>
      <c r="H11" s="9" t="str">
        <f t="shared" si="2"/>
        <v>Delitze FC</v>
      </c>
    </row>
    <row r="12" spans="1:8" ht="12.75">
      <c r="A12" s="9">
        <f t="shared" si="0"/>
        <v>10</v>
      </c>
      <c r="B12" s="9" t="str">
        <f>'Door naar KO-fase'!A13</f>
        <v>FC De Feanfanaten</v>
      </c>
      <c r="C12" s="9">
        <f ca="1" t="shared" si="1"/>
        <v>0.28189712651962706</v>
      </c>
      <c r="E12" s="9">
        <v>11</v>
      </c>
      <c r="F12" s="9" t="str">
        <f t="shared" si="2"/>
        <v>FC Rusty '79</v>
      </c>
      <c r="G12" s="9">
        <v>27</v>
      </c>
      <c r="H12" s="9" t="str">
        <f t="shared" si="2"/>
        <v>Dragon of the RedRoses</v>
      </c>
    </row>
    <row r="13" spans="1:8" ht="12.75">
      <c r="A13" s="9">
        <f t="shared" si="0"/>
        <v>0</v>
      </c>
      <c r="B13" s="9" t="str">
        <f>'Door naar KO-fase'!A14</f>
        <v>Redstar Radical</v>
      </c>
      <c r="C13" s="9">
        <f ca="1" t="shared" si="1"/>
        <v>0.00022033132943821698</v>
      </c>
      <c r="E13" s="9">
        <v>12</v>
      </c>
      <c r="F13" s="9" t="str">
        <f t="shared" si="2"/>
        <v>AderiSkwad</v>
      </c>
      <c r="G13" s="9">
        <v>28</v>
      </c>
      <c r="H13" s="9" t="str">
        <f t="shared" si="2"/>
        <v>FK Eigen Jeugd Eerst</v>
      </c>
    </row>
    <row r="14" spans="1:8" ht="12.75">
      <c r="A14" s="9">
        <f t="shared" si="0"/>
        <v>15</v>
      </c>
      <c r="B14" s="9" t="str">
        <f>'Door naar KO-fase'!A15</f>
        <v>bijlmer</v>
      </c>
      <c r="C14" s="9">
        <f ca="1" t="shared" si="1"/>
        <v>0.41111013248320916</v>
      </c>
      <c r="E14" s="9">
        <v>13</v>
      </c>
      <c r="F14" s="9" t="str">
        <f t="shared" si="2"/>
        <v>M.E.S.T.</v>
      </c>
      <c r="G14" s="9">
        <v>29</v>
      </c>
      <c r="H14" s="9" t="str">
        <f t="shared" si="2"/>
        <v>Atletico Soleo</v>
      </c>
    </row>
    <row r="15" spans="1:8" ht="12.75">
      <c r="A15" s="9">
        <f t="shared" si="0"/>
        <v>3</v>
      </c>
      <c r="B15" s="9" t="str">
        <f>'Door naar KO-fase'!A16</f>
        <v>Arminia Aarschot 03</v>
      </c>
      <c r="C15" s="9">
        <f ca="1" t="shared" si="1"/>
        <v>0.1227751326298927</v>
      </c>
      <c r="E15" s="9">
        <v>14</v>
      </c>
      <c r="F15" s="9" t="str">
        <f t="shared" si="2"/>
        <v>FB Athletic</v>
      </c>
      <c r="G15" s="9">
        <v>30</v>
      </c>
      <c r="H15" s="9" t="str">
        <f t="shared" si="2"/>
        <v>A.C. Angera</v>
      </c>
    </row>
    <row r="16" spans="1:8" ht="12.75">
      <c r="A16" s="9">
        <f t="shared" si="0"/>
        <v>22</v>
      </c>
      <c r="B16" s="9" t="str">
        <f>'Door naar KO-fase'!A17</f>
        <v>Virtuele Reïncarnatie vd FC Beijum Uut Grunn</v>
      </c>
      <c r="C16" s="9">
        <f ca="1" t="shared" si="1"/>
        <v>0.7393445359413156</v>
      </c>
      <c r="E16" s="9">
        <v>15</v>
      </c>
      <c r="F16" s="9" t="str">
        <f t="shared" si="2"/>
        <v>bijlmer</v>
      </c>
      <c r="G16" s="9">
        <v>31</v>
      </c>
      <c r="H16" s="9" t="str">
        <f t="shared" si="2"/>
        <v>Deli United</v>
      </c>
    </row>
    <row r="17" spans="1:3" ht="12.75">
      <c r="A17" s="9">
        <f t="shared" si="0"/>
        <v>14</v>
      </c>
      <c r="B17" s="9" t="str">
        <f>'Door naar KO-fase'!A18</f>
        <v>FB Athletic</v>
      </c>
      <c r="C17" s="9">
        <f ca="1" t="shared" si="1"/>
        <v>0.39180780961416817</v>
      </c>
    </row>
    <row r="18" spans="1:3" ht="12.75">
      <c r="A18" s="9">
        <f t="shared" si="0"/>
        <v>20</v>
      </c>
      <c r="B18" s="9" t="str">
        <f>'Door naar KO-fase'!A19</f>
        <v>GFC Kerberos</v>
      </c>
      <c r="C18" s="9">
        <f ca="1" t="shared" si="1"/>
        <v>0.604109459322463</v>
      </c>
    </row>
    <row r="19" spans="1:3" ht="12.75">
      <c r="A19" s="9">
        <f t="shared" si="0"/>
        <v>6</v>
      </c>
      <c r="B19" s="9" t="str">
        <f>'Door naar KO-fase'!A20</f>
        <v>Lauwers Rangers</v>
      </c>
      <c r="C19" s="9">
        <f ca="1" t="shared" si="1"/>
        <v>0.21289661363782764</v>
      </c>
    </row>
    <row r="20" spans="1:3" ht="12.75">
      <c r="A20" s="9">
        <f t="shared" si="0"/>
        <v>19</v>
      </c>
      <c r="B20" s="9" t="str">
        <f>'Door naar KO-fase'!A21</f>
        <v>GeWe Utd.</v>
      </c>
      <c r="C20" s="9">
        <f ca="1" t="shared" si="1"/>
        <v>0.5870442495884292</v>
      </c>
    </row>
    <row r="21" spans="1:3" ht="12.75">
      <c r="A21" s="9">
        <f t="shared" si="0"/>
        <v>25</v>
      </c>
      <c r="B21" s="9" t="str">
        <f>'Door naar KO-fase'!A22</f>
        <v>F.C. Saniesan</v>
      </c>
      <c r="C21" s="9">
        <f ca="1" t="shared" si="1"/>
        <v>0.8680406715735314</v>
      </c>
    </row>
    <row r="22" spans="1:3" ht="12.75">
      <c r="A22" s="9">
        <f t="shared" si="0"/>
        <v>7</v>
      </c>
      <c r="B22" s="9" t="str">
        <f>'Door naar KO-fase'!A23</f>
        <v>rivieren jongens</v>
      </c>
      <c r="C22" s="9">
        <f ca="1" t="shared" si="1"/>
        <v>0.21316403373940673</v>
      </c>
    </row>
    <row r="23" spans="1:3" ht="12.75">
      <c r="A23" s="9">
        <f t="shared" si="0"/>
        <v>26</v>
      </c>
      <c r="B23" s="9" t="str">
        <f>'Door naar KO-fase'!A24</f>
        <v>Delitze FC</v>
      </c>
      <c r="C23" s="9">
        <f ca="1" t="shared" si="1"/>
        <v>0.8855444067917722</v>
      </c>
    </row>
    <row r="24" spans="1:3" ht="12.75">
      <c r="A24" s="9">
        <f t="shared" si="0"/>
        <v>13</v>
      </c>
      <c r="B24" s="9" t="str">
        <f>'Door naar KO-fase'!A25</f>
        <v>M.E.S.T.</v>
      </c>
      <c r="C24" s="9">
        <f ca="1" t="shared" si="1"/>
        <v>0.35949950692157806</v>
      </c>
    </row>
    <row r="25" spans="1:3" ht="12.75">
      <c r="A25" s="9">
        <f t="shared" si="0"/>
        <v>29</v>
      </c>
      <c r="B25" s="9" t="str">
        <f>'Door naar KO-fase'!A26</f>
        <v>Atletico Soleo</v>
      </c>
      <c r="C25" s="9">
        <f ca="1" t="shared" si="1"/>
        <v>0.9102612859144668</v>
      </c>
    </row>
    <row r="26" spans="1:3" ht="12.75">
      <c r="A26" s="9">
        <f t="shared" si="0"/>
        <v>8</v>
      </c>
      <c r="B26" s="9" t="str">
        <f>'Door naar KO-fase'!A27</f>
        <v>vechtjassen</v>
      </c>
      <c r="C26" s="9">
        <f ca="1" t="shared" si="1"/>
        <v>0.23656149786519576</v>
      </c>
    </row>
    <row r="27" spans="1:3" ht="12.75">
      <c r="A27" s="9">
        <f t="shared" si="0"/>
        <v>12</v>
      </c>
      <c r="B27" s="9" t="str">
        <f>'Door naar KO-fase'!A28</f>
        <v>AderiSkwad</v>
      </c>
      <c r="C27" s="9">
        <f ca="1" t="shared" si="1"/>
        <v>0.3115873428060252</v>
      </c>
    </row>
    <row r="28" spans="1:3" ht="12.75">
      <c r="A28" s="9">
        <f t="shared" si="0"/>
        <v>30</v>
      </c>
      <c r="B28" s="9" t="str">
        <f>'Door naar KO-fase'!A29</f>
        <v>A.C. Angera</v>
      </c>
      <c r="C28" s="9">
        <f ca="1" t="shared" si="1"/>
        <v>0.9210677638780334</v>
      </c>
    </row>
    <row r="29" spans="1:3" ht="12.75">
      <c r="A29" s="9">
        <f t="shared" si="0"/>
        <v>24</v>
      </c>
      <c r="B29" s="9" t="str">
        <f>'Door naar KO-fase'!A30</f>
        <v>the UPPERdogs</v>
      </c>
      <c r="C29" s="9">
        <f ca="1" t="shared" si="1"/>
        <v>0.780918669647301</v>
      </c>
    </row>
    <row r="30" spans="1:3" ht="12.75">
      <c r="A30" s="9">
        <f t="shared" si="0"/>
        <v>1</v>
      </c>
      <c r="B30" s="9" t="str">
        <f>'Door naar KO-fase'!A31</f>
        <v>Emmeloordse Boys</v>
      </c>
      <c r="C30" s="9">
        <f ca="1" t="shared" si="1"/>
        <v>0.03041679500824057</v>
      </c>
    </row>
    <row r="31" spans="1:3" ht="12.75">
      <c r="A31" s="9">
        <f t="shared" si="0"/>
        <v>18</v>
      </c>
      <c r="B31" s="9" t="str">
        <f>'Door naar KO-fase'!A32</f>
        <v>FC The Unknown</v>
      </c>
      <c r="C31" s="9">
        <f ca="1" t="shared" si="1"/>
        <v>0.550158411066302</v>
      </c>
    </row>
    <row r="32" spans="1:3" s="25" customFormat="1" ht="12.75">
      <c r="A32" s="25">
        <f t="shared" si="0"/>
        <v>16</v>
      </c>
      <c r="B32" s="25" t="str">
        <f>'Door naar KO-fase'!A33</f>
        <v>PeugeotGTI-CLUB</v>
      </c>
      <c r="C32" s="25">
        <f ca="1" t="shared" si="1"/>
        <v>0.5048833836316085</v>
      </c>
    </row>
    <row r="33" spans="1:8" ht="12.75">
      <c r="A33" s="20">
        <f>IF(C33&gt;$C$33,1,0)+IF(C33&gt;$C$34,1,0)+IF(C33&gt;$C$35,1,0)+IF(C33&gt;$C$36,1,0)+IF(C33&gt;$C$37,1,0)+IF(C33&gt;$C$38,1,0)+IF(C33&gt;$C$39,1,0)+IF(C33&gt;$C$40,1,0)+IF(C33&gt;$C$41,1,0)+IF(C33&gt;$C$42,1,0)+IF(C33&gt;$C$43,1,0)+IF(C33&gt;$C$44,1,0)+IF(C33&gt;$C$45,1,0)+IF(C33&gt;$C$46,1,0)+IF(C33&gt;$C$47,1,0)+IF(C33&gt;$C$48,1,0)</f>
        <v>1</v>
      </c>
      <c r="B33" s="9" t="str">
        <f>IF('Hulpblad KO'!M2&gt;'KO-fase'!O2,'KO-fase'!G2,'KO-fase'!J2)</f>
        <v>KLM</v>
      </c>
      <c r="C33" s="20">
        <f ca="1">RAND()</f>
        <v>0.04291118176032782</v>
      </c>
      <c r="E33" s="9">
        <v>0</v>
      </c>
      <c r="F33" s="9" t="str">
        <f>VLOOKUP(E33,$A$33:$B$48,2,FALSE)</f>
        <v>Redstar Radical</v>
      </c>
      <c r="G33" s="9">
        <v>8</v>
      </c>
      <c r="H33" s="9" t="str">
        <f>VLOOKUP(G33,$A$33:$B$48,2,FALSE)</f>
        <v>M.E.S.T.</v>
      </c>
    </row>
    <row r="34" spans="1:8" ht="12.75">
      <c r="A34" s="20">
        <f aca="true" t="shared" si="3" ref="A34:A48">IF(C34&gt;$C$33,1,0)+IF(C34&gt;$C$34,1,0)+IF(C34&gt;$C$35,1,0)+IF(C34&gt;$C$36,1,0)+IF(C34&gt;$C$37,1,0)+IF(C34&gt;$C$38,1,0)+IF(C34&gt;$C$39,1,0)+IF(C34&gt;$C$40,1,0)+IF(C34&gt;$C$41,1,0)+IF(C34&gt;$C$42,1,0)+IF(C34&gt;$C$43,1,0)+IF(C34&gt;$C$44,1,0)+IF(C34&gt;$C$45,1,0)+IF(C34&gt;$C$46,1,0)+IF(C34&gt;$C$47,1,0)+IF(C34&gt;$C$48,1,0)</f>
        <v>4</v>
      </c>
      <c r="B34" s="9" t="str">
        <f>IF('Hulpblad KO'!M3&gt;'KO-fase'!O3,'KO-fase'!G3,'KO-fase'!J3)</f>
        <v>Vet's United</v>
      </c>
      <c r="C34" s="20">
        <f aca="true" ca="1" t="shared" si="4" ref="C34:C48">RAND()</f>
        <v>0.3752251408189968</v>
      </c>
      <c r="E34" s="9">
        <v>1</v>
      </c>
      <c r="F34" s="9" t="str">
        <f aca="true" t="shared" si="5" ref="F34:H40">VLOOKUP(E34,$A$33:$B$48,2,FALSE)</f>
        <v>KLM</v>
      </c>
      <c r="G34" s="9">
        <v>9</v>
      </c>
      <c r="H34" s="9" t="str">
        <f t="shared" si="5"/>
        <v>AderiSkwad</v>
      </c>
    </row>
    <row r="35" spans="1:8" ht="12.75">
      <c r="A35" s="20">
        <f t="shared" si="3"/>
        <v>2</v>
      </c>
      <c r="B35" s="9" t="str">
        <f>IF('Hulpblad KO'!M4&gt;'KO-fase'!O4,'KO-fase'!G4,'KO-fase'!J4)</f>
        <v>Corner</v>
      </c>
      <c r="C35" s="20">
        <f ca="1" t="shared" si="4"/>
        <v>0.10498201620094072</v>
      </c>
      <c r="E35" s="9">
        <v>2</v>
      </c>
      <c r="F35" s="9" t="str">
        <f t="shared" si="5"/>
        <v>Corner</v>
      </c>
      <c r="G35" s="9">
        <v>10</v>
      </c>
      <c r="H35" s="9" t="str">
        <f t="shared" si="5"/>
        <v>F.C. Saniesan</v>
      </c>
    </row>
    <row r="36" spans="1:8" ht="12.75">
      <c r="A36" s="20">
        <f t="shared" si="3"/>
        <v>3</v>
      </c>
      <c r="B36" s="9" t="str">
        <f>IF('Hulpblad KO'!M5&gt;'KO-fase'!O5,'KO-fase'!G5,'KO-fase'!J5)</f>
        <v>AFC Eaglewings</v>
      </c>
      <c r="C36" s="20">
        <f ca="1" t="shared" si="4"/>
        <v>0.11739514643210924</v>
      </c>
      <c r="E36" s="9">
        <v>3</v>
      </c>
      <c r="F36" s="9" t="str">
        <f t="shared" si="5"/>
        <v>AFC Eaglewings</v>
      </c>
      <c r="G36" s="9">
        <v>11</v>
      </c>
      <c r="H36" s="9" t="str">
        <f t="shared" si="5"/>
        <v>Niles LFC</v>
      </c>
    </row>
    <row r="37" spans="1:8" ht="12.75">
      <c r="A37" s="20">
        <f t="shared" si="3"/>
        <v>8</v>
      </c>
      <c r="B37" s="9" t="str">
        <f>IF('Hulpblad KO'!M6&gt;'KO-fase'!O6,'KO-fase'!G6,'KO-fase'!J6)</f>
        <v>M.E.S.T.</v>
      </c>
      <c r="C37" s="20">
        <f ca="1" t="shared" si="4"/>
        <v>0.5900274907453946</v>
      </c>
      <c r="E37" s="9">
        <v>4</v>
      </c>
      <c r="F37" s="9" t="str">
        <f t="shared" si="5"/>
        <v>Vet's United</v>
      </c>
      <c r="G37" s="9">
        <v>12</v>
      </c>
      <c r="H37" s="9" t="str">
        <f t="shared" si="5"/>
        <v>GeWe Utd.</v>
      </c>
    </row>
    <row r="38" spans="1:8" ht="12.75">
      <c r="A38" s="20">
        <f t="shared" si="3"/>
        <v>12</v>
      </c>
      <c r="B38" s="9" t="str">
        <f>IF('Hulpblad KO'!M7&gt;'KO-fase'!O7,'KO-fase'!G7,'KO-fase'!J7)</f>
        <v>GeWe Utd.</v>
      </c>
      <c r="C38" s="20">
        <f ca="1" t="shared" si="4"/>
        <v>0.8849198012020472</v>
      </c>
      <c r="E38" s="9">
        <v>5</v>
      </c>
      <c r="F38" s="9" t="str">
        <f t="shared" si="5"/>
        <v>FK Eigen Jeugd Eerst</v>
      </c>
      <c r="G38" s="9">
        <v>13</v>
      </c>
      <c r="H38" s="9" t="str">
        <f t="shared" si="5"/>
        <v>rivieren jongens</v>
      </c>
    </row>
    <row r="39" spans="1:8" ht="12.75">
      <c r="A39" s="20">
        <f t="shared" si="3"/>
        <v>11</v>
      </c>
      <c r="B39" s="9" t="str">
        <f>IF('Hulpblad KO'!M8&gt;'KO-fase'!O8,'KO-fase'!G8,'KO-fase'!J8)</f>
        <v>Niles LFC</v>
      </c>
      <c r="C39" s="20">
        <f ca="1" t="shared" si="4"/>
        <v>0.8490767044567953</v>
      </c>
      <c r="E39" s="9">
        <v>6</v>
      </c>
      <c r="F39" s="9" t="str">
        <f t="shared" si="5"/>
        <v>Yellow Cab</v>
      </c>
      <c r="G39" s="9">
        <v>14</v>
      </c>
      <c r="H39" s="9" t="str">
        <f t="shared" si="5"/>
        <v>TheArEnD</v>
      </c>
    </row>
    <row r="40" spans="1:8" ht="12.75">
      <c r="A40" s="20">
        <f t="shared" si="3"/>
        <v>13</v>
      </c>
      <c r="B40" s="9" t="str">
        <f>IF('Hulpblad KO'!M9&gt;'KO-fase'!O9,'KO-fase'!G9,'KO-fase'!J9)</f>
        <v>rivieren jongens</v>
      </c>
      <c r="C40" s="20">
        <f ca="1" t="shared" si="4"/>
        <v>0.9196904046461676</v>
      </c>
      <c r="E40" s="9">
        <v>7</v>
      </c>
      <c r="F40" s="9" t="str">
        <f t="shared" si="5"/>
        <v>De Oosterparkers</v>
      </c>
      <c r="G40" s="9">
        <v>15</v>
      </c>
      <c r="H40" s="9" t="str">
        <f t="shared" si="5"/>
        <v>The Chosen Ones</v>
      </c>
    </row>
    <row r="41" spans="1:3" ht="12.75">
      <c r="A41" s="20">
        <f t="shared" si="3"/>
        <v>14</v>
      </c>
      <c r="B41" s="9" t="str">
        <f>IF('Hulpblad KO'!M10&gt;'KO-fase'!O10,'KO-fase'!G10,'KO-fase'!J10)</f>
        <v>TheArEnD</v>
      </c>
      <c r="C41" s="20">
        <f ca="1" t="shared" si="4"/>
        <v>0.9465184880119937</v>
      </c>
    </row>
    <row r="42" spans="1:3" ht="12.75">
      <c r="A42" s="20">
        <f t="shared" si="3"/>
        <v>6</v>
      </c>
      <c r="B42" s="9" t="str">
        <f>IF('Hulpblad KO'!M11&gt;'KO-fase'!O11,'KO-fase'!G11,'KO-fase'!J11)</f>
        <v>Yellow Cab</v>
      </c>
      <c r="C42" s="20">
        <f ca="1" t="shared" si="4"/>
        <v>0.42734180131997235</v>
      </c>
    </row>
    <row r="43" spans="1:3" ht="12.75">
      <c r="A43" s="20">
        <f t="shared" si="3"/>
        <v>5</v>
      </c>
      <c r="B43" s="9" t="str">
        <f>IF('Hulpblad KO'!M12&gt;'KO-fase'!O12,'KO-fase'!G12,'KO-fase'!J12)</f>
        <v>FK Eigen Jeugd Eerst</v>
      </c>
      <c r="C43" s="20">
        <f ca="1" t="shared" si="4"/>
        <v>0.412202417340942</v>
      </c>
    </row>
    <row r="44" spans="1:3" ht="12.75">
      <c r="A44" s="20">
        <f t="shared" si="3"/>
        <v>10</v>
      </c>
      <c r="B44" s="9" t="str">
        <f>IF('Hulpblad KO'!M13&gt;'KO-fase'!O13,'KO-fase'!G13,'KO-fase'!J13)</f>
        <v>F.C. Saniesan</v>
      </c>
      <c r="C44" s="20">
        <f ca="1" t="shared" si="4"/>
        <v>0.8361942629321231</v>
      </c>
    </row>
    <row r="45" spans="1:3" ht="12.75">
      <c r="A45" s="20">
        <f t="shared" si="3"/>
        <v>7</v>
      </c>
      <c r="B45" s="9" t="str">
        <f>IF('Hulpblad KO'!M14&gt;'KO-fase'!O14,'KO-fase'!G14,'KO-fase'!J14)</f>
        <v>De Oosterparkers</v>
      </c>
      <c r="C45" s="20">
        <f ca="1" t="shared" si="4"/>
        <v>0.5137057981364503</v>
      </c>
    </row>
    <row r="46" spans="1:3" ht="12.75">
      <c r="A46" s="20">
        <f t="shared" si="3"/>
        <v>15</v>
      </c>
      <c r="B46" s="9" t="str">
        <f>IF('Hulpblad KO'!M15&gt;'KO-fase'!O15,'KO-fase'!G15,'KO-fase'!J15)</f>
        <v>The Chosen Ones</v>
      </c>
      <c r="C46" s="20">
        <f ca="1" t="shared" si="4"/>
        <v>0.9837976779670745</v>
      </c>
    </row>
    <row r="47" spans="1:3" ht="12.75">
      <c r="A47" s="20">
        <f t="shared" si="3"/>
        <v>0</v>
      </c>
      <c r="B47" s="9" t="str">
        <f>IF('Hulpblad KO'!M16&gt;'KO-fase'!O16,'KO-fase'!G16,'KO-fase'!J16)</f>
        <v>Redstar Radical</v>
      </c>
      <c r="C47" s="20">
        <f ca="1" t="shared" si="4"/>
        <v>0.02991629365846471</v>
      </c>
    </row>
    <row r="48" spans="1:3" s="25" customFormat="1" ht="12.75">
      <c r="A48" s="25">
        <f t="shared" si="3"/>
        <v>9</v>
      </c>
      <c r="B48" s="25" t="str">
        <f>IF('Hulpblad KO'!M17&gt;'KO-fase'!O17,'KO-fase'!G17,'KO-fase'!J17)</f>
        <v>AderiSkwad</v>
      </c>
      <c r="C48" s="25">
        <f ca="1" t="shared" si="4"/>
        <v>0.6253211443565769</v>
      </c>
    </row>
    <row r="49" spans="1:8" ht="12.75">
      <c r="A49" s="20">
        <f>IF(C49&gt;$C$49,1,0)+IF(C49&gt;$C$50,1,0)+IF(C49&gt;$C$51,1,0)+IF(C49&gt;$C$52,1,0)+IF(C49&gt;$C$53,1,0)+IF(C49&gt;$C$54,1,0)+IF(C49&gt;$C$55,1,0)+IF(C49&gt;$C$56,1,0)</f>
        <v>2</v>
      </c>
      <c r="B49" s="9" t="str">
        <f>IF('KO-fase'!M20&gt;'KO-fase'!O20,'KO-fase'!G20,'KO-fase'!J20)</f>
        <v>AderiSkwad</v>
      </c>
      <c r="C49" s="20">
        <f ca="1">RAND()</f>
        <v>0.3421639307659312</v>
      </c>
      <c r="E49" s="9">
        <v>0</v>
      </c>
      <c r="F49" s="9" t="str">
        <f>VLOOKUP(E49,$A$49:$B$56,2,FALSE)</f>
        <v>Yellow Cab</v>
      </c>
      <c r="G49" s="9">
        <v>4</v>
      </c>
      <c r="H49" s="9" t="str">
        <f>VLOOKUP(G49,$A$49:$B$56,2,FALSE)</f>
        <v>KLM</v>
      </c>
    </row>
    <row r="50" spans="1:8" ht="12.75">
      <c r="A50" s="20">
        <f aca="true" t="shared" si="6" ref="A50:A56">IF(C50&gt;$C$49,1,0)+IF(C50&gt;$C$50,1,0)+IF(C50&gt;$C$51,1,0)+IF(C50&gt;$C$52,1,0)+IF(C50&gt;$C$53,1,0)+IF(C50&gt;$C$54,1,0)+IF(C50&gt;$C$55,1,0)+IF(C50&gt;$C$56,1,0)</f>
        <v>0</v>
      </c>
      <c r="B50" s="9" t="str">
        <f>IF('KO-fase'!M21&gt;'KO-fase'!O21,'KO-fase'!G21,'KO-fase'!J21)</f>
        <v>Yellow Cab</v>
      </c>
      <c r="C50" s="20">
        <f aca="true" ca="1" t="shared" si="7" ref="C50:C56">RAND()</f>
        <v>0.1201654251695734</v>
      </c>
      <c r="E50" s="9">
        <v>1</v>
      </c>
      <c r="F50" s="9" t="str">
        <f aca="true" t="shared" si="8" ref="F50:H52">VLOOKUP(E50,$A$49:$B$56,2,FALSE)</f>
        <v>Corner</v>
      </c>
      <c r="G50" s="9">
        <v>5</v>
      </c>
      <c r="H50" s="9" t="str">
        <f t="shared" si="8"/>
        <v>Redstar Radical</v>
      </c>
    </row>
    <row r="51" spans="1:8" ht="12.75">
      <c r="A51" s="20">
        <f t="shared" si="6"/>
        <v>4</v>
      </c>
      <c r="B51" s="9" t="str">
        <f>IF('KO-fase'!M22&gt;'KO-fase'!O22,'KO-fase'!G22,'KO-fase'!J22)</f>
        <v>KLM</v>
      </c>
      <c r="C51" s="20">
        <f ca="1" t="shared" si="7"/>
        <v>0.6051993461138834</v>
      </c>
      <c r="E51" s="9">
        <v>2</v>
      </c>
      <c r="F51" s="9" t="str">
        <f t="shared" si="8"/>
        <v>AderiSkwad</v>
      </c>
      <c r="G51" s="9">
        <v>6</v>
      </c>
      <c r="H51" s="9" t="str">
        <f t="shared" si="8"/>
        <v>rivieren jongens</v>
      </c>
    </row>
    <row r="52" spans="1:8" ht="12.75">
      <c r="A52" s="20">
        <f t="shared" si="6"/>
        <v>7</v>
      </c>
      <c r="B52" s="9" t="str">
        <f>IF('KO-fase'!M23&gt;'KO-fase'!O23,'KO-fase'!G23,'KO-fase'!J23)</f>
        <v>F.C. Saniesan</v>
      </c>
      <c r="C52" s="20">
        <f ca="1" t="shared" si="7"/>
        <v>0.8915971807369161</v>
      </c>
      <c r="E52" s="9">
        <v>3</v>
      </c>
      <c r="F52" s="9" t="str">
        <f t="shared" si="8"/>
        <v>M.E.S.T.</v>
      </c>
      <c r="G52" s="9">
        <v>7</v>
      </c>
      <c r="H52" s="9" t="str">
        <f t="shared" si="8"/>
        <v>F.C. Saniesan</v>
      </c>
    </row>
    <row r="53" spans="1:3" ht="12.75">
      <c r="A53" s="20">
        <f t="shared" si="6"/>
        <v>5</v>
      </c>
      <c r="B53" s="9" t="str">
        <f>IF('KO-fase'!M24&gt;'KO-fase'!O24,'KO-fase'!G24,'KO-fase'!J24)</f>
        <v>Redstar Radical</v>
      </c>
      <c r="C53" s="20">
        <f ca="1" t="shared" si="7"/>
        <v>0.6947312853382315</v>
      </c>
    </row>
    <row r="54" spans="1:3" ht="12.75">
      <c r="A54" s="20">
        <f t="shared" si="6"/>
        <v>3</v>
      </c>
      <c r="B54" s="9" t="str">
        <f>IF('KO-fase'!M25&gt;'KO-fase'!O25,'KO-fase'!G25,'KO-fase'!J25)</f>
        <v>M.E.S.T.</v>
      </c>
      <c r="C54" s="20">
        <f ca="1" t="shared" si="7"/>
        <v>0.5891334318666792</v>
      </c>
    </row>
    <row r="55" spans="1:3" ht="12.75">
      <c r="A55" s="20">
        <f t="shared" si="6"/>
        <v>6</v>
      </c>
      <c r="B55" s="9" t="str">
        <f>IF('KO-fase'!M26&gt;'KO-fase'!O26,'KO-fase'!G26,'KO-fase'!J26)</f>
        <v>rivieren jongens</v>
      </c>
      <c r="C55" s="20">
        <f ca="1" t="shared" si="7"/>
        <v>0.7736240616883863</v>
      </c>
    </row>
    <row r="56" spans="1:3" s="25" customFormat="1" ht="12.75">
      <c r="A56" s="25">
        <f t="shared" si="6"/>
        <v>1</v>
      </c>
      <c r="B56" s="25" t="str">
        <f>IF('KO-fase'!M27&gt;'KO-fase'!O27,'KO-fase'!G27,'KO-fase'!J27)</f>
        <v>Corner</v>
      </c>
      <c r="C56" s="25">
        <f ca="1" t="shared" si="7"/>
        <v>0.27044056125745874</v>
      </c>
    </row>
    <row r="57" spans="1:8" ht="12.75">
      <c r="A57" s="20">
        <f>IF(C57&gt;$C$57,1,0)+IF(C57&gt;$C$58,1,0)+IF(C57&gt;$C$59,1,0)+IF(C57&gt;$C$60,1,0)</f>
        <v>1</v>
      </c>
      <c r="B57" s="9" t="str">
        <f>IF('KO-fase'!M30&gt;'KO-fase'!O30,'KO-fase'!G30,'KO-fase'!J30)</f>
        <v>F.C. Saniesan</v>
      </c>
      <c r="C57" s="20">
        <f ca="1">RAND()</f>
        <v>0.6686304910071086</v>
      </c>
      <c r="E57" s="9">
        <v>0</v>
      </c>
      <c r="F57" s="9" t="str">
        <f>VLOOKUP(E57,$A$57:$B$60,2,FALSE)</f>
        <v>M.E.S.T.</v>
      </c>
      <c r="G57" s="9">
        <v>2</v>
      </c>
      <c r="H57" s="9" t="str">
        <f>VLOOKUP(G57,$A$57:$B$60,2,FALSE)</f>
        <v>Corner</v>
      </c>
    </row>
    <row r="58" spans="1:8" ht="12.75">
      <c r="A58" s="20">
        <f>IF(C58&gt;$C$57,1,0)+IF(C58&gt;$C$58,1,0)+IF(C58&gt;$C$59,1,0)+IF(C58&gt;$C$60,1,0)</f>
        <v>0</v>
      </c>
      <c r="B58" s="9" t="str">
        <f>IF('KO-fase'!M31&gt;'KO-fase'!O31,'KO-fase'!G31,'KO-fase'!J31)</f>
        <v>M.E.S.T.</v>
      </c>
      <c r="C58" s="20">
        <f ca="1">RAND()</f>
        <v>0.34333557453213226</v>
      </c>
      <c r="E58" s="9">
        <v>1</v>
      </c>
      <c r="F58" s="9" t="str">
        <f>VLOOKUP(E58,$A$57:$B$60,2,FALSE)</f>
        <v>F.C. Saniesan</v>
      </c>
      <c r="G58" s="9">
        <v>3</v>
      </c>
      <c r="H58" s="9" t="str">
        <f>VLOOKUP(G58,$A$57:$B$60,2,FALSE)</f>
        <v>Redstar Radical</v>
      </c>
    </row>
    <row r="59" spans="1:3" ht="12.75">
      <c r="A59" s="20">
        <f>IF(C59&gt;$C$57,1,0)+IF(C59&gt;$C$58,1,0)+IF(C59&gt;$C$59,1,0)+IF(C59&gt;$C$60,1,0)</f>
        <v>3</v>
      </c>
      <c r="B59" s="9" t="str">
        <f>IF('KO-fase'!M32&gt;'KO-fase'!O32,'KO-fase'!G32,'KO-fase'!J32)</f>
        <v>Redstar Radical</v>
      </c>
      <c r="C59" s="20">
        <f ca="1">RAND()</f>
        <v>0.994910593218655</v>
      </c>
    </row>
    <row r="60" spans="1:3" ht="12.75">
      <c r="A60" s="20">
        <f>IF(C60&gt;$C$57,1,0)+IF(C60&gt;$C$58,1,0)+IF(C60&gt;$C$59,1,0)+IF(C60&gt;$C$60,1,0)</f>
        <v>2</v>
      </c>
      <c r="B60" s="9" t="str">
        <f>IF('KO-fase'!M33&gt;'KO-fase'!O33,'KO-fase'!G33,'KO-fase'!J33)</f>
        <v>Corner</v>
      </c>
      <c r="C60" s="20">
        <f ca="1">RAND()</f>
        <v>0.9941633142654469</v>
      </c>
    </row>
  </sheetData>
  <sheetProtection password="E2CB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3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2.7109375" style="0" bestFit="1" customWidth="1"/>
    <col min="2" max="2" width="16.28125" style="0" bestFit="1" customWidth="1"/>
    <col min="3" max="3" width="1.57421875" style="0" bestFit="1" customWidth="1"/>
    <col min="4" max="4" width="32.7109375" style="0" bestFit="1" customWidth="1"/>
    <col min="5" max="5" width="16.28125" style="0" bestFit="1" customWidth="1"/>
    <col min="6" max="6" width="3.00390625" style="0" bestFit="1" customWidth="1"/>
    <col min="7" max="7" width="3.00390625" style="0" customWidth="1"/>
    <col min="8" max="9" width="3.00390625" style="0" bestFit="1" customWidth="1"/>
    <col min="10" max="10" width="6.28125" style="0" bestFit="1" customWidth="1"/>
    <col min="11" max="11" width="23.57421875" style="0" customWidth="1"/>
    <col min="12" max="12" width="9.57421875" style="0" bestFit="1" customWidth="1"/>
    <col min="13" max="13" width="7.421875" style="0" bestFit="1" customWidth="1"/>
    <col min="14" max="14" width="5.28125" style="0" bestFit="1" customWidth="1"/>
    <col min="15" max="15" width="6.7109375" style="0" bestFit="1" customWidth="1"/>
    <col min="16" max="16" width="6.28125" style="0" bestFit="1" customWidth="1"/>
  </cols>
  <sheetData>
    <row r="1" spans="1:2" ht="12.75">
      <c r="A1" s="2" t="s">
        <v>173</v>
      </c>
      <c r="B1" s="2"/>
    </row>
    <row r="3" spans="1:9" ht="12.75">
      <c r="A3" s="2" t="s">
        <v>175</v>
      </c>
      <c r="B3" s="2"/>
      <c r="F3" s="73" t="s">
        <v>185</v>
      </c>
      <c r="G3" s="73"/>
      <c r="H3" s="73"/>
      <c r="I3" s="73"/>
    </row>
    <row r="4" spans="1:9" ht="12.75">
      <c r="A4" t="s">
        <v>92</v>
      </c>
      <c r="F4" s="4"/>
      <c r="G4" s="4"/>
      <c r="H4" s="4"/>
      <c r="I4" s="6">
        <f>SUM(F4:H4)</f>
        <v>0</v>
      </c>
    </row>
    <row r="5" spans="1:9" ht="12.75">
      <c r="A5" t="s">
        <v>14</v>
      </c>
      <c r="F5" s="4"/>
      <c r="G5" s="4"/>
      <c r="H5" s="4"/>
      <c r="I5" s="6">
        <f>SUM(F5:H5)</f>
        <v>0</v>
      </c>
    </row>
    <row r="6" spans="1:9" ht="12.75">
      <c r="A6" t="s">
        <v>47</v>
      </c>
      <c r="F6" s="4"/>
      <c r="G6" s="4"/>
      <c r="H6" s="4"/>
      <c r="I6" s="6">
        <f>SUM(F6:H6)</f>
        <v>0</v>
      </c>
    </row>
    <row r="7" spans="1:9" ht="12.75">
      <c r="A7" t="s">
        <v>150</v>
      </c>
      <c r="F7" s="4"/>
      <c r="G7" s="4"/>
      <c r="H7" s="4"/>
      <c r="I7" s="6">
        <f>SUM(F7:H7)</f>
        <v>0</v>
      </c>
    </row>
    <row r="9" spans="1:2" ht="12.75">
      <c r="A9" s="2" t="s">
        <v>174</v>
      </c>
      <c r="B9" s="2"/>
    </row>
    <row r="10" spans="1:16" ht="12.75">
      <c r="A10" t="str">
        <f>A4</f>
        <v>FK Eigen Jeugd Eerst</v>
      </c>
      <c r="B10" t="str">
        <f>VLOOKUP(A10,Deelnemers!$A$1:$E$57,5,FALSE)</f>
        <v>[teamID=1010203]</v>
      </c>
      <c r="C10" t="s">
        <v>170</v>
      </c>
      <c r="D10" t="str">
        <f>A5</f>
        <v>Joppie Team</v>
      </c>
      <c r="E10" t="str">
        <f>VLOOKUP(D10,Deelnemers!$A$1:$E$57,5,FALSE)</f>
        <v>[teamID=1005142]</v>
      </c>
      <c r="F10" s="10"/>
      <c r="G10" s="5" t="s">
        <v>170</v>
      </c>
      <c r="H10" s="10"/>
      <c r="J10" s="7" t="s">
        <v>176</v>
      </c>
      <c r="K10" s="7" t="s">
        <v>191</v>
      </c>
      <c r="L10" s="7" t="s">
        <v>178</v>
      </c>
      <c r="M10" s="7" t="s">
        <v>177</v>
      </c>
      <c r="N10" s="7" t="s">
        <v>179</v>
      </c>
      <c r="O10" s="7" t="s">
        <v>180</v>
      </c>
      <c r="P10" s="7" t="s">
        <v>181</v>
      </c>
    </row>
    <row r="11" spans="1:16" ht="12.75">
      <c r="A11" s="3" t="str">
        <f>A6</f>
        <v>KLM</v>
      </c>
      <c r="B11" s="3" t="str">
        <f>VLOOKUP(A11,Deelnemers!$A$1:$E$57,5,FALSE)</f>
        <v>[teamID=146611]</v>
      </c>
      <c r="C11" s="3" t="s">
        <v>170</v>
      </c>
      <c r="D11" s="3" t="str">
        <f>A7</f>
        <v>Emmeloordse Boys</v>
      </c>
      <c r="E11" s="3" t="str">
        <f>VLOOKUP(D11,Deelnemers!$A$1:$E$57,5,FALSE)</f>
        <v>[teamID=770401]</v>
      </c>
      <c r="F11" s="10"/>
      <c r="G11" s="5" t="s">
        <v>170</v>
      </c>
      <c r="H11" s="10"/>
      <c r="J11" s="8">
        <v>1</v>
      </c>
      <c r="K11" s="8" t="str">
        <f>'Hulpblad A-Z'!AG2</f>
        <v>FK Eigen Jeugd Eerst</v>
      </c>
      <c r="L11" s="8">
        <f>'Hulpblad A-Z'!AH2</f>
        <v>0</v>
      </c>
      <c r="M11" s="8">
        <f>'Hulpblad A-Z'!AI2</f>
        <v>0</v>
      </c>
      <c r="N11" s="8">
        <f>'Hulpblad A-Z'!AJ2</f>
        <v>0</v>
      </c>
      <c r="O11" s="8">
        <f>'Hulpblad A-Z'!AK2</f>
        <v>0</v>
      </c>
      <c r="P11" s="8">
        <f>'Hulpblad A-Z'!AL2</f>
        <v>0</v>
      </c>
    </row>
    <row r="12" spans="1:16" ht="12.75">
      <c r="A12" t="str">
        <f>A4</f>
        <v>FK Eigen Jeugd Eerst</v>
      </c>
      <c r="B12" t="str">
        <f>VLOOKUP(A12,Deelnemers!$A$1:$E$57,5,FALSE)</f>
        <v>[teamID=1010203]</v>
      </c>
      <c r="C12" t="s">
        <v>170</v>
      </c>
      <c r="D12" t="str">
        <f>A6</f>
        <v>KLM</v>
      </c>
      <c r="E12" t="str">
        <f>VLOOKUP(D12,Deelnemers!$A$1:$E$57,5,FALSE)</f>
        <v>[teamID=146611]</v>
      </c>
      <c r="F12" s="10"/>
      <c r="G12" s="5" t="s">
        <v>170</v>
      </c>
      <c r="H12" s="10"/>
      <c r="J12" s="8">
        <v>2</v>
      </c>
      <c r="K12" s="8" t="str">
        <f>'Hulpblad A-Z'!AG3</f>
        <v>Joppie Team</v>
      </c>
      <c r="L12" s="8">
        <f>'Hulpblad A-Z'!AH3</f>
        <v>0</v>
      </c>
      <c r="M12" s="8">
        <f>'Hulpblad A-Z'!AI3</f>
        <v>0</v>
      </c>
      <c r="N12" s="8">
        <f>'Hulpblad A-Z'!AJ3</f>
        <v>0</v>
      </c>
      <c r="O12" s="8">
        <f>'Hulpblad A-Z'!AK3</f>
        <v>0</v>
      </c>
      <c r="P12" s="8">
        <f>'Hulpblad A-Z'!AL3</f>
        <v>0</v>
      </c>
    </row>
    <row r="13" spans="1:16" ht="12.75">
      <c r="A13" s="3" t="str">
        <f>A5</f>
        <v>Joppie Team</v>
      </c>
      <c r="B13" s="3" t="str">
        <f>VLOOKUP(A13,Deelnemers!$A$1:$E$57,5,FALSE)</f>
        <v>[teamID=1005142]</v>
      </c>
      <c r="C13" s="3" t="s">
        <v>170</v>
      </c>
      <c r="D13" s="3" t="str">
        <f>A7</f>
        <v>Emmeloordse Boys</v>
      </c>
      <c r="E13" s="3" t="str">
        <f>VLOOKUP(D13,Deelnemers!$A$1:$E$57,5,FALSE)</f>
        <v>[teamID=770401]</v>
      </c>
      <c r="F13" s="10"/>
      <c r="G13" s="5" t="s">
        <v>170</v>
      </c>
      <c r="H13" s="10"/>
      <c r="J13" s="8">
        <v>3</v>
      </c>
      <c r="K13" s="8" t="str">
        <f>'Hulpblad A-Z'!AG4</f>
        <v>Emmeloordse Boys</v>
      </c>
      <c r="L13" s="8">
        <f>'Hulpblad A-Z'!AH4</f>
        <v>0</v>
      </c>
      <c r="M13" s="8">
        <f>'Hulpblad A-Z'!AI4</f>
        <v>0</v>
      </c>
      <c r="N13" s="8">
        <f>'Hulpblad A-Z'!AJ4</f>
        <v>0</v>
      </c>
      <c r="O13" s="8">
        <f>'Hulpblad A-Z'!AK4</f>
        <v>0</v>
      </c>
      <c r="P13" s="8">
        <f>'Hulpblad A-Z'!AL4</f>
        <v>0</v>
      </c>
    </row>
    <row r="14" spans="1:16" ht="12.75">
      <c r="A14" t="str">
        <f>A4</f>
        <v>FK Eigen Jeugd Eerst</v>
      </c>
      <c r="B14" t="str">
        <f>VLOOKUP(A14,Deelnemers!$A$1:$E$57,5,FALSE)</f>
        <v>[teamID=1010203]</v>
      </c>
      <c r="C14" t="s">
        <v>170</v>
      </c>
      <c r="D14" t="str">
        <f>A7</f>
        <v>Emmeloordse Boys</v>
      </c>
      <c r="E14" t="str">
        <f>VLOOKUP(D14,Deelnemers!$A$1:$E$57,5,FALSE)</f>
        <v>[teamID=770401]</v>
      </c>
      <c r="F14" s="10"/>
      <c r="G14" s="5" t="s">
        <v>170</v>
      </c>
      <c r="H14" s="10"/>
      <c r="J14" s="8">
        <v>4</v>
      </c>
      <c r="K14" s="8" t="str">
        <f>'Hulpblad A-Z'!AG5</f>
        <v>KLM</v>
      </c>
      <c r="L14" s="8">
        <f>'Hulpblad A-Z'!AH5</f>
        <v>0</v>
      </c>
      <c r="M14" s="8">
        <f>'Hulpblad A-Z'!AI5</f>
        <v>0</v>
      </c>
      <c r="N14" s="8">
        <f>'Hulpblad A-Z'!AJ5</f>
        <v>0</v>
      </c>
      <c r="O14" s="8">
        <f>'Hulpblad A-Z'!AK5</f>
        <v>0</v>
      </c>
      <c r="P14" s="8">
        <f>'Hulpblad A-Z'!AL5</f>
        <v>0</v>
      </c>
    </row>
    <row r="15" spans="1:8" ht="12.75">
      <c r="A15" t="str">
        <f>A5</f>
        <v>Joppie Team</v>
      </c>
      <c r="B15" t="str">
        <f>VLOOKUP(A15,Deelnemers!$A$1:$E$57,5,FALSE)</f>
        <v>[teamID=1005142]</v>
      </c>
      <c r="C15" t="s">
        <v>170</v>
      </c>
      <c r="D15" t="str">
        <f>A6</f>
        <v>KLM</v>
      </c>
      <c r="E15" t="str">
        <f>VLOOKUP(D15,Deelnemers!$A$1:$E$57,5,FALSE)</f>
        <v>[teamID=146611]</v>
      </c>
      <c r="F15" s="10"/>
      <c r="G15" s="5" t="s">
        <v>170</v>
      </c>
      <c r="H15" s="10"/>
    </row>
    <row r="16" spans="1:16" s="11" customFormat="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2" ht="12.75">
      <c r="A17" s="2" t="s">
        <v>192</v>
      </c>
      <c r="B17" s="2"/>
    </row>
    <row r="19" spans="1:9" ht="12.75">
      <c r="A19" s="2" t="s">
        <v>175</v>
      </c>
      <c r="B19" s="2"/>
      <c r="F19" s="73" t="s">
        <v>185</v>
      </c>
      <c r="G19" s="73"/>
      <c r="H19" s="73"/>
      <c r="I19" s="73"/>
    </row>
    <row r="20" spans="1:9" ht="12.75">
      <c r="A20" t="s">
        <v>119</v>
      </c>
      <c r="F20" s="4"/>
      <c r="G20" s="4"/>
      <c r="H20" s="4"/>
      <c r="I20" s="6">
        <f>SUM(F20:H20)</f>
        <v>0</v>
      </c>
    </row>
    <row r="21" spans="1:9" ht="12.75">
      <c r="A21" t="s">
        <v>113</v>
      </c>
      <c r="F21" s="4"/>
      <c r="G21" s="4"/>
      <c r="H21" s="4"/>
      <c r="I21" s="6">
        <f>SUM(F21:H21)</f>
        <v>0</v>
      </c>
    </row>
    <row r="22" spans="1:9" ht="12.75">
      <c r="A22" t="s">
        <v>56</v>
      </c>
      <c r="F22" s="4"/>
      <c r="G22" s="4"/>
      <c r="H22" s="4"/>
      <c r="I22" s="6">
        <f>SUM(F22:H22)</f>
        <v>0</v>
      </c>
    </row>
    <row r="23" spans="1:9" ht="12.75">
      <c r="A23" t="s">
        <v>162</v>
      </c>
      <c r="F23" s="4"/>
      <c r="G23" s="4"/>
      <c r="H23" s="4"/>
      <c r="I23" s="6">
        <f>SUM(F23:H23)</f>
        <v>0</v>
      </c>
    </row>
    <row r="25" spans="1:2" ht="12.75">
      <c r="A25" s="2" t="s">
        <v>174</v>
      </c>
      <c r="B25" s="2"/>
    </row>
    <row r="26" spans="1:16" ht="12.75">
      <c r="A26" t="str">
        <f>A20</f>
        <v>Kaanster Raus Club</v>
      </c>
      <c r="B26" t="str">
        <f>VLOOKUP(A26,Deelnemers!$A$1:$E$57,5,FALSE)</f>
        <v>[teamID=362562]</v>
      </c>
      <c r="C26" t="s">
        <v>170</v>
      </c>
      <c r="D26" t="str">
        <f>A21</f>
        <v>FC BOS trappers</v>
      </c>
      <c r="E26" t="str">
        <f>VLOOKUP(D26,Deelnemers!$A$1:$E$57,5,FALSE)</f>
        <v>[teamID=813196]</v>
      </c>
      <c r="F26" s="10"/>
      <c r="G26" s="5" t="s">
        <v>170</v>
      </c>
      <c r="H26" s="10"/>
      <c r="J26" s="7" t="s">
        <v>176</v>
      </c>
      <c r="K26" s="7" t="s">
        <v>191</v>
      </c>
      <c r="L26" s="7" t="s">
        <v>178</v>
      </c>
      <c r="M26" s="7" t="s">
        <v>177</v>
      </c>
      <c r="N26" s="7" t="s">
        <v>179</v>
      </c>
      <c r="O26" s="7" t="s">
        <v>180</v>
      </c>
      <c r="P26" s="7" t="s">
        <v>181</v>
      </c>
    </row>
    <row r="27" spans="1:16" ht="12.75">
      <c r="A27" s="3" t="str">
        <f>A22</f>
        <v>fantasie</v>
      </c>
      <c r="B27" s="3" t="str">
        <f>VLOOKUP(A27,Deelnemers!$A$1:$E$57,5,FALSE)</f>
        <v>[teamID=143146]</v>
      </c>
      <c r="C27" s="3" t="s">
        <v>170</v>
      </c>
      <c r="D27" s="3" t="str">
        <f>A23</f>
        <v>Walmington Dokkum csv</v>
      </c>
      <c r="E27" s="3" t="str">
        <f>VLOOKUP(D27,Deelnemers!$A$1:$E$57,5,FALSE)</f>
        <v>[teamID=1011448]</v>
      </c>
      <c r="F27" s="10"/>
      <c r="G27" s="5" t="s">
        <v>170</v>
      </c>
      <c r="H27" s="10"/>
      <c r="J27" s="8">
        <v>1</v>
      </c>
      <c r="K27" s="8" t="str">
        <f>'Hulpblad A-Z'!AG8</f>
        <v>FC BOS trappers</v>
      </c>
      <c r="L27" s="8">
        <f>'Hulpblad A-Z'!AH8</f>
        <v>0</v>
      </c>
      <c r="M27" s="8">
        <f>'Hulpblad A-Z'!AI8</f>
        <v>0</v>
      </c>
      <c r="N27" s="8">
        <f>'Hulpblad A-Z'!AJ8</f>
        <v>0</v>
      </c>
      <c r="O27" s="8">
        <f>'Hulpblad A-Z'!AK8</f>
        <v>0</v>
      </c>
      <c r="P27" s="8">
        <f>'Hulpblad A-Z'!AL8</f>
        <v>0</v>
      </c>
    </row>
    <row r="28" spans="1:16" ht="12.75">
      <c r="A28" t="str">
        <f>A20</f>
        <v>Kaanster Raus Club</v>
      </c>
      <c r="B28" t="str">
        <f>VLOOKUP(A28,Deelnemers!$A$1:$E$57,5,FALSE)</f>
        <v>[teamID=362562]</v>
      </c>
      <c r="C28" t="s">
        <v>170</v>
      </c>
      <c r="D28" t="str">
        <f>A22</f>
        <v>fantasie</v>
      </c>
      <c r="E28" t="str">
        <f>VLOOKUP(D28,Deelnemers!$A$1:$E$57,5,FALSE)</f>
        <v>[teamID=143146]</v>
      </c>
      <c r="F28" s="10"/>
      <c r="G28" s="5" t="s">
        <v>170</v>
      </c>
      <c r="H28" s="10"/>
      <c r="J28" s="8">
        <v>2</v>
      </c>
      <c r="K28" s="8" t="str">
        <f>'Hulpblad A-Z'!AG9</f>
        <v>Kaanster Raus Club</v>
      </c>
      <c r="L28" s="8">
        <f>'Hulpblad A-Z'!AH9</f>
        <v>0</v>
      </c>
      <c r="M28" s="8">
        <f>'Hulpblad A-Z'!AI9</f>
        <v>0</v>
      </c>
      <c r="N28" s="8">
        <f>'Hulpblad A-Z'!AJ9</f>
        <v>0</v>
      </c>
      <c r="O28" s="8">
        <f>'Hulpblad A-Z'!AK9</f>
        <v>0</v>
      </c>
      <c r="P28" s="8">
        <f>'Hulpblad A-Z'!AL9</f>
        <v>0</v>
      </c>
    </row>
    <row r="29" spans="1:16" ht="12.75">
      <c r="A29" s="3" t="str">
        <f>A21</f>
        <v>FC BOS trappers</v>
      </c>
      <c r="B29" s="3" t="str">
        <f>VLOOKUP(A29,Deelnemers!$A$1:$E$57,5,FALSE)</f>
        <v>[teamID=813196]</v>
      </c>
      <c r="C29" s="3" t="s">
        <v>170</v>
      </c>
      <c r="D29" s="3" t="str">
        <f>A23</f>
        <v>Walmington Dokkum csv</v>
      </c>
      <c r="E29" s="3" t="str">
        <f>VLOOKUP(D29,Deelnemers!$A$1:$E$57,5,FALSE)</f>
        <v>[teamID=1011448]</v>
      </c>
      <c r="F29" s="10"/>
      <c r="G29" s="5" t="s">
        <v>170</v>
      </c>
      <c r="H29" s="10"/>
      <c r="J29" s="8">
        <v>3</v>
      </c>
      <c r="K29" s="8" t="str">
        <f>'Hulpblad A-Z'!AG10</f>
        <v>Walmington Dokkum csv</v>
      </c>
      <c r="L29" s="8">
        <f>'Hulpblad A-Z'!AH10</f>
        <v>0</v>
      </c>
      <c r="M29" s="8">
        <f>'Hulpblad A-Z'!AI10</f>
        <v>0</v>
      </c>
      <c r="N29" s="8">
        <f>'Hulpblad A-Z'!AJ10</f>
        <v>0</v>
      </c>
      <c r="O29" s="8">
        <f>'Hulpblad A-Z'!AK10</f>
        <v>0</v>
      </c>
      <c r="P29" s="8">
        <f>'Hulpblad A-Z'!AL10</f>
        <v>0</v>
      </c>
    </row>
    <row r="30" spans="1:16" ht="12.75">
      <c r="A30" t="str">
        <f>A20</f>
        <v>Kaanster Raus Club</v>
      </c>
      <c r="B30" t="str">
        <f>VLOOKUP(A30,Deelnemers!$A$1:$E$57,5,FALSE)</f>
        <v>[teamID=362562]</v>
      </c>
      <c r="C30" t="s">
        <v>170</v>
      </c>
      <c r="D30" t="str">
        <f>A23</f>
        <v>Walmington Dokkum csv</v>
      </c>
      <c r="E30" t="str">
        <f>VLOOKUP(D30,Deelnemers!$A$1:$E$57,5,FALSE)</f>
        <v>[teamID=1011448]</v>
      </c>
      <c r="F30" s="10"/>
      <c r="G30" s="5" t="s">
        <v>170</v>
      </c>
      <c r="H30" s="10"/>
      <c r="J30" s="8">
        <v>4</v>
      </c>
      <c r="K30" s="8" t="str">
        <f>'Hulpblad A-Z'!AG11</f>
        <v>fantasie</v>
      </c>
      <c r="L30" s="8">
        <f>'Hulpblad A-Z'!AH11</f>
        <v>0</v>
      </c>
      <c r="M30" s="8">
        <f>'Hulpblad A-Z'!AI11</f>
        <v>0</v>
      </c>
      <c r="N30" s="8">
        <f>'Hulpblad A-Z'!AJ11</f>
        <v>0</v>
      </c>
      <c r="O30" s="8">
        <f>'Hulpblad A-Z'!AK11</f>
        <v>0</v>
      </c>
      <c r="P30" s="8">
        <f>'Hulpblad A-Z'!AL11</f>
        <v>0</v>
      </c>
    </row>
    <row r="31" spans="1:8" ht="12.75">
      <c r="A31" t="str">
        <f>A21</f>
        <v>FC BOS trappers</v>
      </c>
      <c r="B31" t="str">
        <f>VLOOKUP(A31,Deelnemers!$A$1:$E$57,5,FALSE)</f>
        <v>[teamID=813196]</v>
      </c>
      <c r="C31" t="s">
        <v>170</v>
      </c>
      <c r="D31" t="str">
        <f>A22</f>
        <v>fantasie</v>
      </c>
      <c r="E31" t="str">
        <f>VLOOKUP(D31,Deelnemers!$A$1:$E$57,5,FALSE)</f>
        <v>[teamID=143146]</v>
      </c>
      <c r="F31" s="10"/>
      <c r="G31" s="5" t="s">
        <v>170</v>
      </c>
      <c r="H31" s="10"/>
    </row>
    <row r="32" spans="1:16" s="11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2" ht="12.75">
      <c r="A33" s="2" t="s">
        <v>195</v>
      </c>
      <c r="B33" s="2"/>
    </row>
    <row r="35" spans="1:9" ht="12.75">
      <c r="A35" s="2" t="s">
        <v>175</v>
      </c>
      <c r="B35" s="2"/>
      <c r="F35" s="73" t="s">
        <v>185</v>
      </c>
      <c r="G35" s="73"/>
      <c r="H35" s="73"/>
      <c r="I35" s="73"/>
    </row>
    <row r="36" spans="1:9" ht="12.75">
      <c r="A36" t="s">
        <v>98</v>
      </c>
      <c r="F36" s="4"/>
      <c r="G36" s="4"/>
      <c r="H36" s="4"/>
      <c r="I36" s="6">
        <f>SUM(F36:H36)</f>
        <v>0</v>
      </c>
    </row>
    <row r="37" spans="1:9" ht="12.75">
      <c r="A37" t="s">
        <v>131</v>
      </c>
      <c r="F37" s="4"/>
      <c r="G37" s="4"/>
      <c r="H37" s="4"/>
      <c r="I37" s="6">
        <f>SUM(F37:H37)</f>
        <v>0</v>
      </c>
    </row>
    <row r="38" spans="1:9" ht="12.75">
      <c r="A38" t="s">
        <v>65</v>
      </c>
      <c r="F38" s="4"/>
      <c r="G38" s="4"/>
      <c r="H38" s="4"/>
      <c r="I38" s="6">
        <f>SUM(F38:H38)</f>
        <v>0</v>
      </c>
    </row>
    <row r="39" spans="1:9" ht="12.75">
      <c r="A39" t="s">
        <v>144</v>
      </c>
      <c r="F39" s="4"/>
      <c r="G39" s="4"/>
      <c r="H39" s="4"/>
      <c r="I39" s="6">
        <f>SUM(F39:H39)</f>
        <v>0</v>
      </c>
    </row>
    <row r="41" spans="1:2" ht="12.75">
      <c r="A41" s="2" t="s">
        <v>174</v>
      </c>
      <c r="B41" s="2"/>
    </row>
    <row r="42" spans="1:16" ht="12.75">
      <c r="A42" t="str">
        <f>A36</f>
        <v>De Oosterparkers</v>
      </c>
      <c r="B42" t="str">
        <f>VLOOKUP(A42,Deelnemers!$A$1:$E$57,5,FALSE)</f>
        <v>[teamID=508195]</v>
      </c>
      <c r="C42" t="s">
        <v>170</v>
      </c>
      <c r="D42" t="str">
        <f>A37</f>
        <v>FC Bioloognie</v>
      </c>
      <c r="E42" t="str">
        <f>VLOOKUP(D42,Deelnemers!$A$1:$E$57,5,FALSE)</f>
        <v>[teamID=504790]</v>
      </c>
      <c r="F42" s="10"/>
      <c r="G42" s="5" t="s">
        <v>170</v>
      </c>
      <c r="H42" s="10"/>
      <c r="J42" s="7" t="s">
        <v>176</v>
      </c>
      <c r="K42" s="7" t="s">
        <v>191</v>
      </c>
      <c r="L42" s="7" t="s">
        <v>178</v>
      </c>
      <c r="M42" s="7" t="s">
        <v>177</v>
      </c>
      <c r="N42" s="7" t="s">
        <v>179</v>
      </c>
      <c r="O42" s="7" t="s">
        <v>180</v>
      </c>
      <c r="P42" s="7" t="s">
        <v>181</v>
      </c>
    </row>
    <row r="43" spans="1:16" ht="12.75">
      <c r="A43" s="3" t="str">
        <f>A38</f>
        <v>FC Rusty '79</v>
      </c>
      <c r="B43" s="3" t="str">
        <f>VLOOKUP(A43,Deelnemers!$A$1:$E$57,5,FALSE)</f>
        <v>[teamID=1232262]</v>
      </c>
      <c r="C43" s="3" t="s">
        <v>170</v>
      </c>
      <c r="D43" s="3" t="str">
        <f>A39</f>
        <v>Stalybridge Celtic</v>
      </c>
      <c r="E43" s="3" t="str">
        <f>VLOOKUP(D43,Deelnemers!$A$1:$E$57,5,FALSE)</f>
        <v>[teamID=362897]</v>
      </c>
      <c r="F43" s="10"/>
      <c r="G43" s="5" t="s">
        <v>170</v>
      </c>
      <c r="H43" s="10"/>
      <c r="J43" s="8">
        <v>1</v>
      </c>
      <c r="K43" s="8" t="str">
        <f>'Hulpblad A-Z'!AG14</f>
        <v>De Oosterparkers</v>
      </c>
      <c r="L43" s="8">
        <f>'Hulpblad A-Z'!AH14</f>
        <v>0</v>
      </c>
      <c r="M43" s="8">
        <f>'Hulpblad A-Z'!AI14</f>
        <v>0</v>
      </c>
      <c r="N43" s="8">
        <f>'Hulpblad A-Z'!AJ14</f>
        <v>0</v>
      </c>
      <c r="O43" s="8">
        <f>'Hulpblad A-Z'!AK14</f>
        <v>0</v>
      </c>
      <c r="P43" s="8">
        <f>'Hulpblad A-Z'!AL14</f>
        <v>0</v>
      </c>
    </row>
    <row r="44" spans="1:16" ht="12.75">
      <c r="A44" t="str">
        <f>A36</f>
        <v>De Oosterparkers</v>
      </c>
      <c r="B44" t="str">
        <f>VLOOKUP(A44,Deelnemers!$A$1:$E$57,5,FALSE)</f>
        <v>[teamID=508195]</v>
      </c>
      <c r="C44" t="s">
        <v>170</v>
      </c>
      <c r="D44" t="str">
        <f>A38</f>
        <v>FC Rusty '79</v>
      </c>
      <c r="E44" t="str">
        <f>VLOOKUP(D44,Deelnemers!$A$1:$E$57,5,FALSE)</f>
        <v>[teamID=1232262]</v>
      </c>
      <c r="F44" s="10"/>
      <c r="G44" s="5" t="s">
        <v>170</v>
      </c>
      <c r="H44" s="10"/>
      <c r="J44" s="8">
        <v>2</v>
      </c>
      <c r="K44" s="8" t="str">
        <f>'Hulpblad A-Z'!AG15</f>
        <v>FC Rusty '79</v>
      </c>
      <c r="L44" s="8">
        <f>'Hulpblad A-Z'!AH15</f>
        <v>0</v>
      </c>
      <c r="M44" s="8">
        <f>'Hulpblad A-Z'!AI15</f>
        <v>0</v>
      </c>
      <c r="N44" s="8">
        <f>'Hulpblad A-Z'!AJ15</f>
        <v>0</v>
      </c>
      <c r="O44" s="8">
        <f>'Hulpblad A-Z'!AK15</f>
        <v>0</v>
      </c>
      <c r="P44" s="8">
        <f>'Hulpblad A-Z'!AL15</f>
        <v>0</v>
      </c>
    </row>
    <row r="45" spans="1:16" ht="12.75">
      <c r="A45" s="3" t="str">
        <f>A37</f>
        <v>FC Bioloognie</v>
      </c>
      <c r="B45" s="3" t="str">
        <f>VLOOKUP(A45,Deelnemers!$A$1:$E$57,5,FALSE)</f>
        <v>[teamID=504790]</v>
      </c>
      <c r="C45" s="3" t="s">
        <v>170</v>
      </c>
      <c r="D45" s="3" t="str">
        <f>A39</f>
        <v>Stalybridge Celtic</v>
      </c>
      <c r="E45" s="3" t="str">
        <f>VLOOKUP(D45,Deelnemers!$A$1:$E$57,5,FALSE)</f>
        <v>[teamID=362897]</v>
      </c>
      <c r="F45" s="10"/>
      <c r="G45" s="5" t="s">
        <v>170</v>
      </c>
      <c r="H45" s="10"/>
      <c r="J45" s="8">
        <v>3</v>
      </c>
      <c r="K45" s="8" t="str">
        <f>'Hulpblad A-Z'!AG16</f>
        <v>FC Bioloognie</v>
      </c>
      <c r="L45" s="8">
        <f>'Hulpblad A-Z'!AH16</f>
        <v>0</v>
      </c>
      <c r="M45" s="8">
        <f>'Hulpblad A-Z'!AI16</f>
        <v>0</v>
      </c>
      <c r="N45" s="8">
        <f>'Hulpblad A-Z'!AJ16</f>
        <v>0</v>
      </c>
      <c r="O45" s="8">
        <f>'Hulpblad A-Z'!AK16</f>
        <v>0</v>
      </c>
      <c r="P45" s="8">
        <f>'Hulpblad A-Z'!AL16</f>
        <v>0</v>
      </c>
    </row>
    <row r="46" spans="1:16" ht="12.75">
      <c r="A46" t="str">
        <f>A36</f>
        <v>De Oosterparkers</v>
      </c>
      <c r="B46" t="str">
        <f>VLOOKUP(A46,Deelnemers!$A$1:$E$57,5,FALSE)</f>
        <v>[teamID=508195]</v>
      </c>
      <c r="C46" t="s">
        <v>170</v>
      </c>
      <c r="D46" t="str">
        <f>A39</f>
        <v>Stalybridge Celtic</v>
      </c>
      <c r="E46" t="str">
        <f>VLOOKUP(D46,Deelnemers!$A$1:$E$57,5,FALSE)</f>
        <v>[teamID=362897]</v>
      </c>
      <c r="F46" s="10"/>
      <c r="G46" s="5" t="s">
        <v>170</v>
      </c>
      <c r="H46" s="10"/>
      <c r="J46" s="8">
        <v>4</v>
      </c>
      <c r="K46" s="8" t="str">
        <f>'Hulpblad A-Z'!AG17</f>
        <v>Stalybridge Celtic</v>
      </c>
      <c r="L46" s="8">
        <f>'Hulpblad A-Z'!AH17</f>
        <v>0</v>
      </c>
      <c r="M46" s="8">
        <f>'Hulpblad A-Z'!AI17</f>
        <v>0</v>
      </c>
      <c r="N46" s="8">
        <f>'Hulpblad A-Z'!AJ17</f>
        <v>0</v>
      </c>
      <c r="O46" s="8">
        <f>'Hulpblad A-Z'!AK17</f>
        <v>0</v>
      </c>
      <c r="P46" s="8">
        <f>'Hulpblad A-Z'!AL17</f>
        <v>0</v>
      </c>
    </row>
    <row r="47" spans="1:8" ht="12.75">
      <c r="A47" t="str">
        <f>A37</f>
        <v>FC Bioloognie</v>
      </c>
      <c r="B47" t="str">
        <f>VLOOKUP(A47,Deelnemers!$A$1:$E$57,5,FALSE)</f>
        <v>[teamID=504790]</v>
      </c>
      <c r="C47" t="s">
        <v>170</v>
      </c>
      <c r="D47" t="str">
        <f>A38</f>
        <v>FC Rusty '79</v>
      </c>
      <c r="E47" t="str">
        <f>VLOOKUP(D47,Deelnemers!$A$1:$E$57,5,FALSE)</f>
        <v>[teamID=1232262]</v>
      </c>
      <c r="F47" s="10"/>
      <c r="G47" s="5" t="s">
        <v>170</v>
      </c>
      <c r="H47" s="10"/>
    </row>
    <row r="48" spans="1:16" s="11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2" ht="12.75">
      <c r="A49" s="2" t="s">
        <v>196</v>
      </c>
      <c r="B49" s="2"/>
    </row>
    <row r="51" spans="1:9" ht="12.75">
      <c r="A51" s="2" t="s">
        <v>175</v>
      </c>
      <c r="B51" s="2"/>
      <c r="F51" s="73" t="s">
        <v>185</v>
      </c>
      <c r="G51" s="73"/>
      <c r="H51" s="73"/>
      <c r="I51" s="73"/>
    </row>
    <row r="52" spans="1:9" ht="12.75">
      <c r="A52" t="s">
        <v>104</v>
      </c>
      <c r="F52" s="4"/>
      <c r="G52" s="4"/>
      <c r="H52" s="4"/>
      <c r="I52" s="6">
        <f>SUM(F52:H52)</f>
        <v>0</v>
      </c>
    </row>
    <row r="53" spans="1:9" ht="12.75">
      <c r="A53" t="s">
        <v>222</v>
      </c>
      <c r="F53" s="4"/>
      <c r="G53" s="4"/>
      <c r="H53" s="4"/>
      <c r="I53" s="6">
        <f>SUM(F53:H53)</f>
        <v>0</v>
      </c>
    </row>
    <row r="54" spans="1:9" ht="12.75">
      <c r="A54" t="s">
        <v>122</v>
      </c>
      <c r="F54" s="4"/>
      <c r="G54" s="4"/>
      <c r="H54" s="4"/>
      <c r="I54" s="6">
        <f>SUM(F54:H54)</f>
        <v>0</v>
      </c>
    </row>
    <row r="55" spans="1:9" ht="12.75">
      <c r="A55" t="s">
        <v>23</v>
      </c>
      <c r="F55" s="4"/>
      <c r="G55" s="4"/>
      <c r="H55" s="4"/>
      <c r="I55" s="6">
        <f>SUM(F55:H55)</f>
        <v>0</v>
      </c>
    </row>
    <row r="57" spans="1:2" ht="12.75">
      <c r="A57" s="2" t="s">
        <v>174</v>
      </c>
      <c r="B57" s="2"/>
    </row>
    <row r="58" spans="1:16" ht="12.75">
      <c r="A58" t="str">
        <f>A52</f>
        <v>BuckyBall United</v>
      </c>
      <c r="B58" t="str">
        <f>VLOOKUP(A58,Deelnemers!$A$1:$E$57,5,FALSE)</f>
        <v>[teamID=207368]</v>
      </c>
      <c r="C58" t="s">
        <v>170</v>
      </c>
      <c r="D58" t="str">
        <f>A53</f>
        <v>Corner</v>
      </c>
      <c r="E58" t="str">
        <f>VLOOKUP(D58,Deelnemers!$A$1:$E$57,5,FALSE)</f>
        <v>[teamID=814120]</v>
      </c>
      <c r="F58" s="10"/>
      <c r="G58" s="5" t="s">
        <v>170</v>
      </c>
      <c r="H58" s="10"/>
      <c r="J58" s="7" t="s">
        <v>176</v>
      </c>
      <c r="K58" s="7" t="s">
        <v>191</v>
      </c>
      <c r="L58" s="7" t="s">
        <v>178</v>
      </c>
      <c r="M58" s="7" t="s">
        <v>177</v>
      </c>
      <c r="N58" s="7" t="s">
        <v>179</v>
      </c>
      <c r="O58" s="7" t="s">
        <v>180</v>
      </c>
      <c r="P58" s="7" t="s">
        <v>181</v>
      </c>
    </row>
    <row r="59" spans="1:16" ht="12.75">
      <c r="A59" s="3" t="str">
        <f>A54</f>
        <v>Nasca</v>
      </c>
      <c r="B59" s="3" t="str">
        <f>VLOOKUP(A59,Deelnemers!$A$1:$E$57,5,FALSE)</f>
        <v>[teamID=509201]</v>
      </c>
      <c r="C59" s="3" t="s">
        <v>170</v>
      </c>
      <c r="D59" s="3" t="str">
        <f>A55</f>
        <v>HVSV '05</v>
      </c>
      <c r="E59" s="3" t="str">
        <f>VLOOKUP(D59,Deelnemers!$A$1:$E$57,5,FALSE)</f>
        <v>[teamID=811223]</v>
      </c>
      <c r="F59" s="10"/>
      <c r="G59" s="5" t="s">
        <v>170</v>
      </c>
      <c r="H59" s="10"/>
      <c r="J59" s="8">
        <v>1</v>
      </c>
      <c r="K59" s="8" t="str">
        <f>'Hulpblad A-Z'!AG20</f>
        <v>HVSV '05</v>
      </c>
      <c r="L59" s="8">
        <f>'Hulpblad A-Z'!AH20</f>
        <v>0</v>
      </c>
      <c r="M59" s="8">
        <f>'Hulpblad A-Z'!AI20</f>
        <v>0</v>
      </c>
      <c r="N59" s="8">
        <f>'Hulpblad A-Z'!AJ20</f>
        <v>0</v>
      </c>
      <c r="O59" s="8">
        <f>'Hulpblad A-Z'!AK20</f>
        <v>0</v>
      </c>
      <c r="P59" s="8">
        <f>'Hulpblad A-Z'!AL20</f>
        <v>0</v>
      </c>
    </row>
    <row r="60" spans="1:16" ht="12.75">
      <c r="A60" t="str">
        <f>A52</f>
        <v>BuckyBall United</v>
      </c>
      <c r="B60" t="str">
        <f>VLOOKUP(A60,Deelnemers!$A$1:$E$57,5,FALSE)</f>
        <v>[teamID=207368]</v>
      </c>
      <c r="C60" t="s">
        <v>170</v>
      </c>
      <c r="D60" t="str">
        <f>A54</f>
        <v>Nasca</v>
      </c>
      <c r="E60" t="str">
        <f>VLOOKUP(D60,Deelnemers!$A$1:$E$57,5,FALSE)</f>
        <v>[teamID=509201]</v>
      </c>
      <c r="F60" s="10"/>
      <c r="G60" s="5" t="s">
        <v>170</v>
      </c>
      <c r="H60" s="10"/>
      <c r="J60" s="8">
        <v>2</v>
      </c>
      <c r="K60" s="8" t="str">
        <f>'Hulpblad A-Z'!AG21</f>
        <v>BuckyBall United</v>
      </c>
      <c r="L60" s="8">
        <f>'Hulpblad A-Z'!AH21</f>
        <v>0</v>
      </c>
      <c r="M60" s="8">
        <f>'Hulpblad A-Z'!AI21</f>
        <v>0</v>
      </c>
      <c r="N60" s="8">
        <f>'Hulpblad A-Z'!AJ21</f>
        <v>0</v>
      </c>
      <c r="O60" s="8">
        <f>'Hulpblad A-Z'!AK21</f>
        <v>0</v>
      </c>
      <c r="P60" s="8">
        <f>'Hulpblad A-Z'!AL21</f>
        <v>0</v>
      </c>
    </row>
    <row r="61" spans="1:16" ht="12.75">
      <c r="A61" s="3" t="str">
        <f>A53</f>
        <v>Corner</v>
      </c>
      <c r="B61" s="3" t="str">
        <f>VLOOKUP(A61,Deelnemers!$A$1:$E$57,5,FALSE)</f>
        <v>[teamID=814120]</v>
      </c>
      <c r="C61" s="3" t="s">
        <v>170</v>
      </c>
      <c r="D61" s="3" t="str">
        <f>A55</f>
        <v>HVSV '05</v>
      </c>
      <c r="E61" s="3" t="str">
        <f>VLOOKUP(D61,Deelnemers!$A$1:$E$57,5,FALSE)</f>
        <v>[teamID=811223]</v>
      </c>
      <c r="F61" s="10"/>
      <c r="G61" s="5" t="s">
        <v>170</v>
      </c>
      <c r="H61" s="10"/>
      <c r="J61" s="8">
        <v>3</v>
      </c>
      <c r="K61" s="8" t="str">
        <f>'Hulpblad A-Z'!AG22</f>
        <v>Nasca</v>
      </c>
      <c r="L61" s="8">
        <f>'Hulpblad A-Z'!AH22</f>
        <v>0</v>
      </c>
      <c r="M61" s="8">
        <f>'Hulpblad A-Z'!AI22</f>
        <v>0</v>
      </c>
      <c r="N61" s="8">
        <f>'Hulpblad A-Z'!AJ22</f>
        <v>0</v>
      </c>
      <c r="O61" s="8">
        <f>'Hulpblad A-Z'!AK22</f>
        <v>0</v>
      </c>
      <c r="P61" s="8">
        <f>'Hulpblad A-Z'!AL22</f>
        <v>0</v>
      </c>
    </row>
    <row r="62" spans="1:16" ht="12.75">
      <c r="A62" t="str">
        <f>A52</f>
        <v>BuckyBall United</v>
      </c>
      <c r="B62" t="str">
        <f>VLOOKUP(A62,Deelnemers!$A$1:$E$57,5,FALSE)</f>
        <v>[teamID=207368]</v>
      </c>
      <c r="C62" t="s">
        <v>170</v>
      </c>
      <c r="D62" t="str">
        <f>A55</f>
        <v>HVSV '05</v>
      </c>
      <c r="E62" t="str">
        <f>VLOOKUP(D62,Deelnemers!$A$1:$E$57,5,FALSE)</f>
        <v>[teamID=811223]</v>
      </c>
      <c r="F62" s="10"/>
      <c r="G62" s="5" t="s">
        <v>170</v>
      </c>
      <c r="H62" s="10"/>
      <c r="J62" s="8">
        <v>4</v>
      </c>
      <c r="K62" s="8" t="str">
        <f>'Hulpblad A-Z'!AG23</f>
        <v>Corner</v>
      </c>
      <c r="L62" s="8">
        <f>'Hulpblad A-Z'!AH23</f>
        <v>0</v>
      </c>
      <c r="M62" s="8">
        <f>'Hulpblad A-Z'!AI23</f>
        <v>0</v>
      </c>
      <c r="N62" s="8">
        <f>'Hulpblad A-Z'!AJ23</f>
        <v>0</v>
      </c>
      <c r="O62" s="8">
        <f>'Hulpblad A-Z'!AK23</f>
        <v>0</v>
      </c>
      <c r="P62" s="8">
        <f>'Hulpblad A-Z'!AL23</f>
        <v>0</v>
      </c>
    </row>
    <row r="63" spans="1:8" ht="12.75">
      <c r="A63" t="str">
        <f>A53</f>
        <v>Corner</v>
      </c>
      <c r="B63" t="str">
        <f>VLOOKUP(A63,Deelnemers!$A$1:$E$57,5,FALSE)</f>
        <v>[teamID=814120]</v>
      </c>
      <c r="C63" t="s">
        <v>170</v>
      </c>
      <c r="D63" t="str">
        <f>A54</f>
        <v>Nasca</v>
      </c>
      <c r="E63" t="str">
        <f>VLOOKUP(D63,Deelnemers!$A$1:$E$57,5,FALSE)</f>
        <v>[teamID=509201]</v>
      </c>
      <c r="F63" s="10"/>
      <c r="G63" s="5" t="s">
        <v>170</v>
      </c>
      <c r="H63" s="10"/>
    </row>
    <row r="64" spans="1:1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2" ht="12.75">
      <c r="A65" s="2" t="s">
        <v>197</v>
      </c>
      <c r="B65" s="2"/>
    </row>
    <row r="67" spans="1:9" ht="12.75">
      <c r="A67" s="2" t="s">
        <v>175</v>
      </c>
      <c r="B67" s="2"/>
      <c r="F67" s="73" t="s">
        <v>185</v>
      </c>
      <c r="G67" s="73"/>
      <c r="H67" s="73"/>
      <c r="I67" s="73"/>
    </row>
    <row r="68" spans="1:9" ht="12.75">
      <c r="A68" t="s">
        <v>159</v>
      </c>
      <c r="F68" s="4"/>
      <c r="G68" s="4"/>
      <c r="H68" s="4"/>
      <c r="I68" s="6">
        <f>SUM(F68:H68)</f>
        <v>0</v>
      </c>
    </row>
    <row r="69" spans="1:9" ht="12.75">
      <c r="A69" t="s">
        <v>38</v>
      </c>
      <c r="F69" s="4"/>
      <c r="G69" s="4"/>
      <c r="H69" s="4"/>
      <c r="I69" s="6">
        <f>SUM(F69:H69)</f>
        <v>0</v>
      </c>
    </row>
    <row r="70" spans="1:9" ht="12.75">
      <c r="A70" t="s">
        <v>35</v>
      </c>
      <c r="F70" s="4"/>
      <c r="G70" s="4"/>
      <c r="H70" s="4"/>
      <c r="I70" s="6">
        <f>SUM(F70:H70)</f>
        <v>0</v>
      </c>
    </row>
    <row r="71" spans="1:9" ht="12.75">
      <c r="A71" t="s">
        <v>128</v>
      </c>
      <c r="F71" s="4"/>
      <c r="G71" s="4"/>
      <c r="H71" s="4"/>
      <c r="I71" s="6">
        <f>SUM(F71:H71)</f>
        <v>0</v>
      </c>
    </row>
    <row r="73" spans="1:2" ht="12.75">
      <c r="A73" s="2" t="s">
        <v>174</v>
      </c>
      <c r="B73" s="2"/>
    </row>
    <row r="74" spans="1:16" ht="12.75">
      <c r="A74" t="str">
        <f>A68</f>
        <v>Dragon of the RedRoses</v>
      </c>
      <c r="B74" t="str">
        <f>VLOOKUP(A74,Deelnemers!$A$1:$E$57,5,FALSE)</f>
        <v>[teamID=212022]</v>
      </c>
      <c r="C74" t="s">
        <v>170</v>
      </c>
      <c r="D74" t="str">
        <f>A69</f>
        <v>Yellow Cab</v>
      </c>
      <c r="E74" t="str">
        <f>VLOOKUP(D74,Deelnemers!$A$1:$E$57,5,FALSE)</f>
        <v>[teamID=367657]</v>
      </c>
      <c r="F74" s="10"/>
      <c r="G74" s="5" t="s">
        <v>170</v>
      </c>
      <c r="H74" s="10"/>
      <c r="J74" s="7" t="s">
        <v>176</v>
      </c>
      <c r="K74" s="7" t="s">
        <v>191</v>
      </c>
      <c r="L74" s="7" t="s">
        <v>178</v>
      </c>
      <c r="M74" s="7" t="s">
        <v>177</v>
      </c>
      <c r="N74" s="7" t="s">
        <v>179</v>
      </c>
      <c r="O74" s="7" t="s">
        <v>180</v>
      </c>
      <c r="P74" s="7" t="s">
        <v>181</v>
      </c>
    </row>
    <row r="75" spans="1:16" ht="12.75">
      <c r="A75" s="3" t="str">
        <f>A70</f>
        <v>Cali '03</v>
      </c>
      <c r="B75" s="3" t="str">
        <f>VLOOKUP(A75,Deelnemers!$A$1:$E$57,5,FALSE)</f>
        <v>[teamID=209499]</v>
      </c>
      <c r="C75" s="3" t="s">
        <v>170</v>
      </c>
      <c r="D75" s="3" t="str">
        <f>A71</f>
        <v>PeugeotGTI-CLUB</v>
      </c>
      <c r="E75" s="3" t="str">
        <f>VLOOKUP(D75,Deelnemers!$A$1:$E$57,5,FALSE)</f>
        <v>[teamID=505161]</v>
      </c>
      <c r="F75" s="10"/>
      <c r="G75" s="5" t="s">
        <v>170</v>
      </c>
      <c r="H75" s="10"/>
      <c r="J75" s="8">
        <v>1</v>
      </c>
      <c r="K75" s="8" t="str">
        <f>'Hulpblad A-Z'!AG26</f>
        <v>Yellow Cab</v>
      </c>
      <c r="L75" s="8">
        <f>'Hulpblad A-Z'!AH26</f>
        <v>0</v>
      </c>
      <c r="M75" s="8">
        <f>'Hulpblad A-Z'!AI26</f>
        <v>0</v>
      </c>
      <c r="N75" s="8">
        <f>'Hulpblad A-Z'!AJ26</f>
        <v>0</v>
      </c>
      <c r="O75" s="8">
        <f>'Hulpblad A-Z'!AK26</f>
        <v>0</v>
      </c>
      <c r="P75" s="8">
        <f>'Hulpblad A-Z'!AL26</f>
        <v>0</v>
      </c>
    </row>
    <row r="76" spans="1:16" ht="12.75">
      <c r="A76" t="str">
        <f>A68</f>
        <v>Dragon of the RedRoses</v>
      </c>
      <c r="B76" t="str">
        <f>VLOOKUP(A76,Deelnemers!$A$1:$E$57,5,FALSE)</f>
        <v>[teamID=212022]</v>
      </c>
      <c r="C76" t="s">
        <v>170</v>
      </c>
      <c r="D76" t="str">
        <f>A70</f>
        <v>Cali '03</v>
      </c>
      <c r="E76" t="str">
        <f>VLOOKUP(D76,Deelnemers!$A$1:$E$57,5,FALSE)</f>
        <v>[teamID=209499]</v>
      </c>
      <c r="F76" s="10"/>
      <c r="G76" s="5" t="s">
        <v>170</v>
      </c>
      <c r="H76" s="10"/>
      <c r="J76" s="8">
        <v>2</v>
      </c>
      <c r="K76" s="8" t="str">
        <f>'Hulpblad A-Z'!AG27</f>
        <v>Dragon of the RedRoses</v>
      </c>
      <c r="L76" s="8">
        <f>'Hulpblad A-Z'!AH27</f>
        <v>0</v>
      </c>
      <c r="M76" s="8">
        <f>'Hulpblad A-Z'!AI27</f>
        <v>0</v>
      </c>
      <c r="N76" s="8">
        <f>'Hulpblad A-Z'!AJ27</f>
        <v>0</v>
      </c>
      <c r="O76" s="8">
        <f>'Hulpblad A-Z'!AK27</f>
        <v>0</v>
      </c>
      <c r="P76" s="8">
        <f>'Hulpblad A-Z'!AL27</f>
        <v>0</v>
      </c>
    </row>
    <row r="77" spans="1:16" ht="12.75">
      <c r="A77" s="3" t="str">
        <f>A69</f>
        <v>Yellow Cab</v>
      </c>
      <c r="B77" s="3" t="str">
        <f>VLOOKUP(A77,Deelnemers!$A$1:$E$57,5,FALSE)</f>
        <v>[teamID=367657]</v>
      </c>
      <c r="C77" s="3" t="s">
        <v>170</v>
      </c>
      <c r="D77" s="3" t="str">
        <f>A71</f>
        <v>PeugeotGTI-CLUB</v>
      </c>
      <c r="E77" s="3" t="str">
        <f>VLOOKUP(D77,Deelnemers!$A$1:$E$57,5,FALSE)</f>
        <v>[teamID=505161]</v>
      </c>
      <c r="F77" s="10"/>
      <c r="G77" s="5" t="s">
        <v>170</v>
      </c>
      <c r="H77" s="10"/>
      <c r="J77" s="8">
        <v>3</v>
      </c>
      <c r="K77" s="8" t="str">
        <f>'Hulpblad A-Z'!AG28</f>
        <v>PeugeotGTI-CLUB</v>
      </c>
      <c r="L77" s="8">
        <f>'Hulpblad A-Z'!AH28</f>
        <v>0</v>
      </c>
      <c r="M77" s="8">
        <f>'Hulpblad A-Z'!AI28</f>
        <v>0</v>
      </c>
      <c r="N77" s="8">
        <f>'Hulpblad A-Z'!AJ28</f>
        <v>0</v>
      </c>
      <c r="O77" s="8">
        <f>'Hulpblad A-Z'!AK28</f>
        <v>0</v>
      </c>
      <c r="P77" s="8">
        <f>'Hulpblad A-Z'!AL28</f>
        <v>0</v>
      </c>
    </row>
    <row r="78" spans="1:16" ht="12.75">
      <c r="A78" t="str">
        <f>A68</f>
        <v>Dragon of the RedRoses</v>
      </c>
      <c r="B78" t="str">
        <f>VLOOKUP(A78,Deelnemers!$A$1:$E$57,5,FALSE)</f>
        <v>[teamID=212022]</v>
      </c>
      <c r="C78" t="s">
        <v>170</v>
      </c>
      <c r="D78" t="str">
        <f>A71</f>
        <v>PeugeotGTI-CLUB</v>
      </c>
      <c r="E78" t="str">
        <f>VLOOKUP(D78,Deelnemers!$A$1:$E$57,5,FALSE)</f>
        <v>[teamID=505161]</v>
      </c>
      <c r="F78" s="10"/>
      <c r="G78" s="5" t="s">
        <v>170</v>
      </c>
      <c r="H78" s="10"/>
      <c r="J78" s="8">
        <v>4</v>
      </c>
      <c r="K78" s="8" t="str">
        <f>'Hulpblad A-Z'!AG29</f>
        <v>Cali '03</v>
      </c>
      <c r="L78" s="8">
        <f>'Hulpblad A-Z'!AH29</f>
        <v>0</v>
      </c>
      <c r="M78" s="8">
        <f>'Hulpblad A-Z'!AI29</f>
        <v>0</v>
      </c>
      <c r="N78" s="8">
        <f>'Hulpblad A-Z'!AJ29</f>
        <v>0</v>
      </c>
      <c r="O78" s="8">
        <f>'Hulpblad A-Z'!AK29</f>
        <v>0</v>
      </c>
      <c r="P78" s="8">
        <f>'Hulpblad A-Z'!AL29</f>
        <v>0</v>
      </c>
    </row>
    <row r="79" spans="1:8" ht="12.75">
      <c r="A79" t="str">
        <f>A69</f>
        <v>Yellow Cab</v>
      </c>
      <c r="B79" t="str">
        <f>VLOOKUP(A79,Deelnemers!$A$1:$E$57,5,FALSE)</f>
        <v>[teamID=367657]</v>
      </c>
      <c r="C79" t="s">
        <v>170</v>
      </c>
      <c r="D79" t="str">
        <f>A70</f>
        <v>Cali '03</v>
      </c>
      <c r="E79" t="str">
        <f>VLOOKUP(D79,Deelnemers!$A$1:$E$57,5,FALSE)</f>
        <v>[teamID=209499]</v>
      </c>
      <c r="F79" s="10"/>
      <c r="G79" s="5" t="s">
        <v>170</v>
      </c>
      <c r="H79" s="10"/>
    </row>
    <row r="80" spans="1:1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2" ht="12.75">
      <c r="A81" s="2" t="s">
        <v>198</v>
      </c>
      <c r="B81" s="2"/>
    </row>
    <row r="83" spans="1:9" ht="12.75">
      <c r="A83" s="2" t="s">
        <v>175</v>
      </c>
      <c r="B83" s="2"/>
      <c r="F83" s="73" t="s">
        <v>185</v>
      </c>
      <c r="G83" s="73"/>
      <c r="H83" s="73"/>
      <c r="I83" s="73"/>
    </row>
    <row r="84" spans="1:9" ht="12.75">
      <c r="A84" t="s">
        <v>17</v>
      </c>
      <c r="F84" s="4"/>
      <c r="G84" s="4"/>
      <c r="H84" s="4"/>
      <c r="I84" s="6">
        <f>SUM(F84:H84)</f>
        <v>0</v>
      </c>
    </row>
    <row r="85" spans="1:9" ht="12.75">
      <c r="A85" t="s">
        <v>71</v>
      </c>
      <c r="F85" s="4"/>
      <c r="G85" s="4"/>
      <c r="H85" s="4"/>
      <c r="I85" s="6">
        <f>SUM(F85:H85)</f>
        <v>0</v>
      </c>
    </row>
    <row r="86" spans="1:9" ht="12.75">
      <c r="A86" t="s">
        <v>11</v>
      </c>
      <c r="F86" s="4"/>
      <c r="G86" s="4"/>
      <c r="H86" s="4"/>
      <c r="I86" s="6">
        <f>SUM(F86:H86)</f>
        <v>0</v>
      </c>
    </row>
    <row r="87" spans="1:9" ht="12.75">
      <c r="A87" t="s">
        <v>183</v>
      </c>
      <c r="F87" s="4"/>
      <c r="G87" s="4"/>
      <c r="H87" s="4"/>
      <c r="I87" s="6">
        <f>SUM(F87:H87)</f>
        <v>0</v>
      </c>
    </row>
    <row r="89" spans="1:2" ht="12.75">
      <c r="A89" s="2" t="s">
        <v>174</v>
      </c>
      <c r="B89" s="2"/>
    </row>
    <row r="90" spans="1:16" ht="12.75">
      <c r="A90" t="str">
        <f>A84</f>
        <v>avm</v>
      </c>
      <c r="B90" t="str">
        <f>VLOOKUP(A90,Deelnemers!$A$1:$E$57,5,FALSE)</f>
        <v>[teamID=208108]</v>
      </c>
      <c r="C90" t="s">
        <v>170</v>
      </c>
      <c r="D90" t="str">
        <f>A85</f>
        <v>Deli United</v>
      </c>
      <c r="E90" t="str">
        <f>VLOOKUP(D90,Deelnemers!$A$1:$E$57,5,FALSE)</f>
        <v>[teamID=505778]</v>
      </c>
      <c r="F90" s="10"/>
      <c r="G90" s="5" t="s">
        <v>170</v>
      </c>
      <c r="H90" s="10"/>
      <c r="J90" s="7" t="s">
        <v>176</v>
      </c>
      <c r="K90" s="7" t="s">
        <v>191</v>
      </c>
      <c r="L90" s="7" t="s">
        <v>178</v>
      </c>
      <c r="M90" s="7" t="s">
        <v>177</v>
      </c>
      <c r="N90" s="7" t="s">
        <v>179</v>
      </c>
      <c r="O90" s="7" t="s">
        <v>180</v>
      </c>
      <c r="P90" s="7" t="s">
        <v>181</v>
      </c>
    </row>
    <row r="91" spans="1:16" ht="12.75">
      <c r="A91" s="3" t="str">
        <f>A86</f>
        <v>Vet's United</v>
      </c>
      <c r="B91" s="3" t="str">
        <f>VLOOKUP(A91,Deelnemers!$A$1:$E$57,5,FALSE)</f>
        <v>[teamID=361526]</v>
      </c>
      <c r="C91" s="3" t="s">
        <v>170</v>
      </c>
      <c r="D91" s="3" t="str">
        <f>A87</f>
        <v>FC De Feanfanaten</v>
      </c>
      <c r="E91" s="3" t="str">
        <f>VLOOKUP(D91,Deelnemers!$A$1:$E$57,5,FALSE)</f>
        <v>[teamID=770111]</v>
      </c>
      <c r="F91" s="10"/>
      <c r="G91" s="5" t="s">
        <v>170</v>
      </c>
      <c r="H91" s="10"/>
      <c r="J91" s="8">
        <v>1</v>
      </c>
      <c r="K91" s="8" t="str">
        <f>'Hulpblad A-Z'!AG32</f>
        <v>Deli United</v>
      </c>
      <c r="L91" s="8">
        <f>'Hulpblad A-Z'!AH32</f>
        <v>0</v>
      </c>
      <c r="M91" s="8">
        <f>'Hulpblad A-Z'!AI32</f>
        <v>0</v>
      </c>
      <c r="N91" s="8">
        <f>'Hulpblad A-Z'!AJ32</f>
        <v>0</v>
      </c>
      <c r="O91" s="8">
        <f>'Hulpblad A-Z'!AK32</f>
        <v>0</v>
      </c>
      <c r="P91" s="8">
        <f>'Hulpblad A-Z'!AL32</f>
        <v>0</v>
      </c>
    </row>
    <row r="92" spans="1:16" ht="12.75">
      <c r="A92" t="str">
        <f>A84</f>
        <v>avm</v>
      </c>
      <c r="B92" t="str">
        <f>VLOOKUP(A92,Deelnemers!$A$1:$E$57,5,FALSE)</f>
        <v>[teamID=208108]</v>
      </c>
      <c r="C92" t="s">
        <v>170</v>
      </c>
      <c r="D92" t="str">
        <f>A86</f>
        <v>Vet's United</v>
      </c>
      <c r="E92" t="str">
        <f>VLOOKUP(D92,Deelnemers!$A$1:$E$57,5,FALSE)</f>
        <v>[teamID=361526]</v>
      </c>
      <c r="F92" s="10"/>
      <c r="G92" s="5" t="s">
        <v>170</v>
      </c>
      <c r="H92" s="10"/>
      <c r="J92" s="8">
        <v>2</v>
      </c>
      <c r="K92" s="8" t="str">
        <f>'Hulpblad A-Z'!AG33</f>
        <v>FC De Feanfanaten</v>
      </c>
      <c r="L92" s="8">
        <f>'Hulpblad A-Z'!AH33</f>
        <v>0</v>
      </c>
      <c r="M92" s="8">
        <f>'Hulpblad A-Z'!AI33</f>
        <v>0</v>
      </c>
      <c r="N92" s="8">
        <f>'Hulpblad A-Z'!AJ33</f>
        <v>0</v>
      </c>
      <c r="O92" s="8">
        <f>'Hulpblad A-Z'!AK33</f>
        <v>0</v>
      </c>
      <c r="P92" s="8">
        <f>'Hulpblad A-Z'!AL33</f>
        <v>0</v>
      </c>
    </row>
    <row r="93" spans="1:16" ht="12.75">
      <c r="A93" s="3" t="str">
        <f>A85</f>
        <v>Deli United</v>
      </c>
      <c r="B93" s="3" t="str">
        <f>VLOOKUP(A93,Deelnemers!$A$1:$E$57,5,FALSE)</f>
        <v>[teamID=505778]</v>
      </c>
      <c r="C93" s="3" t="s">
        <v>170</v>
      </c>
      <c r="D93" s="3" t="str">
        <f>A87</f>
        <v>FC De Feanfanaten</v>
      </c>
      <c r="E93" s="3" t="str">
        <f>VLOOKUP(D93,Deelnemers!$A$1:$E$57,5,FALSE)</f>
        <v>[teamID=770111]</v>
      </c>
      <c r="F93" s="10"/>
      <c r="G93" s="5" t="s">
        <v>170</v>
      </c>
      <c r="H93" s="10"/>
      <c r="J93" s="8">
        <v>3</v>
      </c>
      <c r="K93" s="8" t="str">
        <f>'Hulpblad A-Z'!AG34</f>
        <v>avm</v>
      </c>
      <c r="L93" s="8">
        <f>'Hulpblad A-Z'!AH34</f>
        <v>0</v>
      </c>
      <c r="M93" s="8">
        <f>'Hulpblad A-Z'!AI34</f>
        <v>0</v>
      </c>
      <c r="N93" s="8">
        <f>'Hulpblad A-Z'!AJ34</f>
        <v>0</v>
      </c>
      <c r="O93" s="8">
        <f>'Hulpblad A-Z'!AK34</f>
        <v>0</v>
      </c>
      <c r="P93" s="8">
        <f>'Hulpblad A-Z'!AL34</f>
        <v>0</v>
      </c>
    </row>
    <row r="94" spans="1:16" ht="12.75">
      <c r="A94" t="str">
        <f>A84</f>
        <v>avm</v>
      </c>
      <c r="B94" t="str">
        <f>VLOOKUP(A94,Deelnemers!$A$1:$E$57,5,FALSE)</f>
        <v>[teamID=208108]</v>
      </c>
      <c r="C94" t="s">
        <v>170</v>
      </c>
      <c r="D94" t="str">
        <f>A87</f>
        <v>FC De Feanfanaten</v>
      </c>
      <c r="E94" t="str">
        <f>VLOOKUP(D94,Deelnemers!$A$1:$E$57,5,FALSE)</f>
        <v>[teamID=770111]</v>
      </c>
      <c r="F94" s="10"/>
      <c r="G94" s="5" t="s">
        <v>170</v>
      </c>
      <c r="H94" s="10"/>
      <c r="J94" s="8">
        <v>4</v>
      </c>
      <c r="K94" s="8" t="str">
        <f>'Hulpblad A-Z'!AG35</f>
        <v>Vet's United</v>
      </c>
      <c r="L94" s="8">
        <f>'Hulpblad A-Z'!AH35</f>
        <v>0</v>
      </c>
      <c r="M94" s="8">
        <f>'Hulpblad A-Z'!AI35</f>
        <v>0</v>
      </c>
      <c r="N94" s="8">
        <f>'Hulpblad A-Z'!AJ35</f>
        <v>0</v>
      </c>
      <c r="O94" s="8">
        <f>'Hulpblad A-Z'!AK35</f>
        <v>0</v>
      </c>
      <c r="P94" s="8">
        <f>'Hulpblad A-Z'!AL35</f>
        <v>0</v>
      </c>
    </row>
    <row r="95" spans="1:8" ht="12.75">
      <c r="A95" t="str">
        <f>A85</f>
        <v>Deli United</v>
      </c>
      <c r="B95" t="str">
        <f>VLOOKUP(A95,Deelnemers!$A$1:$E$57,5,FALSE)</f>
        <v>[teamID=505778]</v>
      </c>
      <c r="C95" t="s">
        <v>170</v>
      </c>
      <c r="D95" t="str">
        <f>A86</f>
        <v>Vet's United</v>
      </c>
      <c r="E95" t="str">
        <f>VLOOKUP(D95,Deelnemers!$A$1:$E$57,5,FALSE)</f>
        <v>[teamID=361526]</v>
      </c>
      <c r="F95" s="10"/>
      <c r="G95" s="5" t="s">
        <v>170</v>
      </c>
      <c r="H95" s="10"/>
    </row>
    <row r="96" spans="1:1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2" ht="12.75">
      <c r="A97" s="2" t="s">
        <v>199</v>
      </c>
      <c r="B97" s="2"/>
    </row>
    <row r="99" spans="1:9" ht="12.75">
      <c r="A99" s="2" t="s">
        <v>175</v>
      </c>
      <c r="B99" s="2"/>
      <c r="F99" s="73" t="s">
        <v>185</v>
      </c>
      <c r="G99" s="73"/>
      <c r="H99" s="73"/>
      <c r="I99" s="73"/>
    </row>
    <row r="100" spans="1:9" ht="12.75">
      <c r="A100" t="s">
        <v>101</v>
      </c>
      <c r="F100" s="4"/>
      <c r="G100" s="4"/>
      <c r="H100" s="4"/>
      <c r="I100" s="6">
        <f>SUM(F100:H100)</f>
        <v>0</v>
      </c>
    </row>
    <row r="101" spans="1:9" ht="12.75">
      <c r="A101" t="s">
        <v>59</v>
      </c>
      <c r="F101" s="4"/>
      <c r="G101" s="4"/>
      <c r="H101" s="4"/>
      <c r="I101" s="6">
        <f>SUM(F101:H101)</f>
        <v>0</v>
      </c>
    </row>
    <row r="102" spans="1:9" ht="12.75">
      <c r="A102" t="s">
        <v>26</v>
      </c>
      <c r="F102" s="4"/>
      <c r="G102" s="4"/>
      <c r="H102" s="4"/>
      <c r="I102" s="6">
        <f>SUM(F102:H102)</f>
        <v>0</v>
      </c>
    </row>
    <row r="103" spans="1:9" ht="12.75">
      <c r="A103" t="s">
        <v>137</v>
      </c>
      <c r="F103" s="4"/>
      <c r="G103" s="4"/>
      <c r="H103" s="4"/>
      <c r="I103" s="6">
        <f>SUM(F103:H103)</f>
        <v>0</v>
      </c>
    </row>
    <row r="105" spans="1:2" ht="12.75">
      <c r="A105" s="2" t="s">
        <v>174</v>
      </c>
      <c r="B105" s="2"/>
    </row>
    <row r="106" spans="1:16" ht="12.75">
      <c r="A106" t="str">
        <f>A100</f>
        <v>bijlmer</v>
      </c>
      <c r="B106" t="str">
        <f>VLOOKUP(A106,Deelnemers!$A$1:$E$57,5,FALSE)</f>
        <v>[teamID=366286]</v>
      </c>
      <c r="C106" t="s">
        <v>170</v>
      </c>
      <c r="D106" t="str">
        <f>A101</f>
        <v>FC The Unknown</v>
      </c>
      <c r="E106" t="str">
        <f>VLOOKUP(D106,Deelnemers!$A$1:$E$57,5,FALSE)</f>
        <v>[teamID=365995]</v>
      </c>
      <c r="F106" s="10"/>
      <c r="G106" s="5" t="s">
        <v>170</v>
      </c>
      <c r="H106" s="10"/>
      <c r="J106" s="7" t="s">
        <v>176</v>
      </c>
      <c r="K106" s="7" t="s">
        <v>191</v>
      </c>
      <c r="L106" s="7" t="s">
        <v>178</v>
      </c>
      <c r="M106" s="7" t="s">
        <v>177</v>
      </c>
      <c r="N106" s="7" t="s">
        <v>179</v>
      </c>
      <c r="O106" s="7" t="s">
        <v>180</v>
      </c>
      <c r="P106" s="7" t="s">
        <v>181</v>
      </c>
    </row>
    <row r="107" spans="1:16" ht="12.75">
      <c r="A107" s="3" t="str">
        <f>A102</f>
        <v>Lucky Stars</v>
      </c>
      <c r="B107" s="3" t="str">
        <f>VLOOKUP(A107,Deelnemers!$A$1:$E$57,5,FALSE)</f>
        <v>[teamID=771144]</v>
      </c>
      <c r="C107" s="3" t="s">
        <v>170</v>
      </c>
      <c r="D107" s="3" t="str">
        <f>A103</f>
        <v>Redstar Radical</v>
      </c>
      <c r="E107" s="3" t="str">
        <f>VLOOKUP(D107,Deelnemers!$A$1:$E$57,5,FALSE)</f>
        <v>[teamID=1322223]</v>
      </c>
      <c r="F107" s="10"/>
      <c r="G107" s="5" t="s">
        <v>170</v>
      </c>
      <c r="H107" s="10"/>
      <c r="J107" s="8">
        <v>1</v>
      </c>
      <c r="K107" s="8" t="str">
        <f>'Hulpblad A-Z'!AG38</f>
        <v>Redstar Radical</v>
      </c>
      <c r="L107" s="8">
        <f>'Hulpblad A-Z'!AH38</f>
        <v>0</v>
      </c>
      <c r="M107" s="8">
        <f>'Hulpblad A-Z'!AI38</f>
        <v>0</v>
      </c>
      <c r="N107" s="8">
        <f>'Hulpblad A-Z'!AJ38</f>
        <v>0</v>
      </c>
      <c r="O107" s="8">
        <f>'Hulpblad A-Z'!AK38</f>
        <v>0</v>
      </c>
      <c r="P107" s="8">
        <f>'Hulpblad A-Z'!AL38</f>
        <v>0</v>
      </c>
    </row>
    <row r="108" spans="1:16" ht="12.75">
      <c r="A108" t="str">
        <f>A100</f>
        <v>bijlmer</v>
      </c>
      <c r="B108" t="str">
        <f>VLOOKUP(A108,Deelnemers!$A$1:$E$57,5,FALSE)</f>
        <v>[teamID=366286]</v>
      </c>
      <c r="C108" t="s">
        <v>170</v>
      </c>
      <c r="D108" t="str">
        <f>A102</f>
        <v>Lucky Stars</v>
      </c>
      <c r="E108" t="str">
        <f>VLOOKUP(D108,Deelnemers!$A$1:$E$57,5,FALSE)</f>
        <v>[teamID=771144]</v>
      </c>
      <c r="F108" s="10"/>
      <c r="G108" s="5" t="s">
        <v>170</v>
      </c>
      <c r="H108" s="10"/>
      <c r="J108" s="8">
        <v>2</v>
      </c>
      <c r="K108" s="8" t="str">
        <f>'Hulpblad A-Z'!AG39</f>
        <v>bijlmer</v>
      </c>
      <c r="L108" s="8">
        <f>'Hulpblad A-Z'!AH39</f>
        <v>0</v>
      </c>
      <c r="M108" s="8">
        <f>'Hulpblad A-Z'!AI39</f>
        <v>0</v>
      </c>
      <c r="N108" s="8">
        <f>'Hulpblad A-Z'!AJ39</f>
        <v>0</v>
      </c>
      <c r="O108" s="8">
        <f>'Hulpblad A-Z'!AK39</f>
        <v>0</v>
      </c>
      <c r="P108" s="8">
        <f>'Hulpblad A-Z'!AL39</f>
        <v>0</v>
      </c>
    </row>
    <row r="109" spans="1:16" ht="12.75">
      <c r="A109" s="3" t="str">
        <f>A101</f>
        <v>FC The Unknown</v>
      </c>
      <c r="B109" s="3" t="str">
        <f>VLOOKUP(A109,Deelnemers!$A$1:$E$57,5,FALSE)</f>
        <v>[teamID=365995]</v>
      </c>
      <c r="C109" s="3" t="s">
        <v>170</v>
      </c>
      <c r="D109" s="3" t="str">
        <f>A103</f>
        <v>Redstar Radical</v>
      </c>
      <c r="E109" s="3" t="str">
        <f>VLOOKUP(D109,Deelnemers!$A$1:$E$57,5,FALSE)</f>
        <v>[teamID=1322223]</v>
      </c>
      <c r="F109" s="10"/>
      <c r="G109" s="5" t="s">
        <v>170</v>
      </c>
      <c r="H109" s="10"/>
      <c r="J109" s="8">
        <v>3</v>
      </c>
      <c r="K109" s="8" t="str">
        <f>'Hulpblad A-Z'!AG40</f>
        <v>FC The Unknown</v>
      </c>
      <c r="L109" s="8">
        <f>'Hulpblad A-Z'!AH40</f>
        <v>0</v>
      </c>
      <c r="M109" s="8">
        <f>'Hulpblad A-Z'!AI40</f>
        <v>0</v>
      </c>
      <c r="N109" s="8">
        <f>'Hulpblad A-Z'!AJ40</f>
        <v>0</v>
      </c>
      <c r="O109" s="8">
        <f>'Hulpblad A-Z'!AK40</f>
        <v>0</v>
      </c>
      <c r="P109" s="8">
        <f>'Hulpblad A-Z'!AL40</f>
        <v>0</v>
      </c>
    </row>
    <row r="110" spans="1:16" ht="12.75">
      <c r="A110" t="str">
        <f>A100</f>
        <v>bijlmer</v>
      </c>
      <c r="B110" t="str">
        <f>VLOOKUP(A110,Deelnemers!$A$1:$E$57,5,FALSE)</f>
        <v>[teamID=366286]</v>
      </c>
      <c r="C110" t="s">
        <v>170</v>
      </c>
      <c r="D110" t="str">
        <f>A103</f>
        <v>Redstar Radical</v>
      </c>
      <c r="E110" t="str">
        <f>VLOOKUP(D110,Deelnemers!$A$1:$E$57,5,FALSE)</f>
        <v>[teamID=1322223]</v>
      </c>
      <c r="F110" s="10"/>
      <c r="G110" s="5" t="s">
        <v>170</v>
      </c>
      <c r="H110" s="10"/>
      <c r="J110" s="8">
        <v>4</v>
      </c>
      <c r="K110" s="8" t="str">
        <f>'Hulpblad A-Z'!AG41</f>
        <v>Lucky Stars</v>
      </c>
      <c r="L110" s="8">
        <f>'Hulpblad A-Z'!AH41</f>
        <v>0</v>
      </c>
      <c r="M110" s="8">
        <f>'Hulpblad A-Z'!AI41</f>
        <v>0</v>
      </c>
      <c r="N110" s="8">
        <f>'Hulpblad A-Z'!AJ41</f>
        <v>0</v>
      </c>
      <c r="O110" s="8">
        <f>'Hulpblad A-Z'!AK41</f>
        <v>0</v>
      </c>
      <c r="P110" s="8">
        <f>'Hulpblad A-Z'!AL41</f>
        <v>0</v>
      </c>
    </row>
    <row r="111" spans="1:8" ht="12.75">
      <c r="A111" t="str">
        <f>A101</f>
        <v>FC The Unknown</v>
      </c>
      <c r="B111" t="str">
        <f>VLOOKUP(A111,Deelnemers!$A$1:$E$57,5,FALSE)</f>
        <v>[teamID=365995]</v>
      </c>
      <c r="C111" t="s">
        <v>170</v>
      </c>
      <c r="D111" t="str">
        <f>A102</f>
        <v>Lucky Stars</v>
      </c>
      <c r="E111" t="str">
        <f>VLOOKUP(D111,Deelnemers!$A$1:$E$57,5,FALSE)</f>
        <v>[teamID=771144]</v>
      </c>
      <c r="F111" s="10"/>
      <c r="G111" s="5" t="s">
        <v>170</v>
      </c>
      <c r="H111" s="10"/>
    </row>
    <row r="112" spans="1:1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2" ht="12.75">
      <c r="A113" s="2" t="s">
        <v>200</v>
      </c>
      <c r="B113" s="2"/>
    </row>
    <row r="115" spans="1:9" ht="12.75">
      <c r="A115" s="2" t="s">
        <v>175</v>
      </c>
      <c r="B115" s="2"/>
      <c r="F115" s="73" t="s">
        <v>185</v>
      </c>
      <c r="G115" s="73"/>
      <c r="H115" s="73"/>
      <c r="I115" s="73"/>
    </row>
    <row r="116" spans="1:9" ht="12.75">
      <c r="A116" t="s">
        <v>110</v>
      </c>
      <c r="F116" s="4"/>
      <c r="G116" s="4"/>
      <c r="H116" s="4"/>
      <c r="I116" s="6">
        <f>SUM(F116:H116)</f>
        <v>0</v>
      </c>
    </row>
    <row r="117" spans="1:9" ht="12.75">
      <c r="A117" t="s">
        <v>168</v>
      </c>
      <c r="F117" s="4"/>
      <c r="G117" s="4"/>
      <c r="H117" s="4"/>
      <c r="I117" s="6">
        <f>SUM(F117:H117)</f>
        <v>0</v>
      </c>
    </row>
    <row r="118" spans="1:9" ht="12.75">
      <c r="A118" s="32" t="s">
        <v>74</v>
      </c>
      <c r="F118" s="4"/>
      <c r="G118" s="4"/>
      <c r="H118" s="4"/>
      <c r="I118" s="6">
        <f>SUM(F118:H118)</f>
        <v>0</v>
      </c>
    </row>
    <row r="119" spans="1:9" ht="12.75">
      <c r="A119" t="s">
        <v>29</v>
      </c>
      <c r="F119" s="4"/>
      <c r="G119" s="4"/>
      <c r="H119" s="4"/>
      <c r="I119" s="6">
        <f>SUM(F119:H119)</f>
        <v>0</v>
      </c>
    </row>
    <row r="121" spans="1:2" ht="12.75">
      <c r="A121" s="2" t="s">
        <v>174</v>
      </c>
      <c r="B121" s="2"/>
    </row>
    <row r="122" spans="1:16" ht="12.75">
      <c r="A122" t="str">
        <f>A116</f>
        <v>Wevers</v>
      </c>
      <c r="B122" t="str">
        <f>VLOOKUP(A122,Deelnemers!$A$1:$E$57,5,FALSE)</f>
        <v>[teamID=1357529]</v>
      </c>
      <c r="C122" t="s">
        <v>170</v>
      </c>
      <c r="D122" t="str">
        <f>A117</f>
        <v>Arminia Aarschot 03</v>
      </c>
      <c r="E122" t="str">
        <f>VLOOKUP(D122,Deelnemers!$A$1:$E$57,5,FALSE)</f>
        <v>[teamID=187735]</v>
      </c>
      <c r="F122" s="10"/>
      <c r="G122" s="5" t="s">
        <v>170</v>
      </c>
      <c r="H122" s="10"/>
      <c r="J122" s="7" t="s">
        <v>176</v>
      </c>
      <c r="K122" s="7" t="s">
        <v>191</v>
      </c>
      <c r="L122" s="7" t="s">
        <v>178</v>
      </c>
      <c r="M122" s="7" t="s">
        <v>177</v>
      </c>
      <c r="N122" s="7" t="s">
        <v>179</v>
      </c>
      <c r="O122" s="7" t="s">
        <v>180</v>
      </c>
      <c r="P122" s="7" t="s">
        <v>181</v>
      </c>
    </row>
    <row r="123" spans="1:16" ht="12.75">
      <c r="A123" s="33" t="str">
        <f>A118</f>
        <v>Virtuele Reïncarnatie vd FC Beijum Uut Grunn</v>
      </c>
      <c r="B123" s="3" t="str">
        <f>VLOOKUP(A123,Deelnemers!$A$1:$E$57,5,FALSE)</f>
        <v>[teamID=365100]</v>
      </c>
      <c r="C123" s="3" t="s">
        <v>170</v>
      </c>
      <c r="D123" s="3" t="str">
        <f>A119</f>
        <v>CSKA Polifinario</v>
      </c>
      <c r="E123" s="3" t="str">
        <f>VLOOKUP(D123,Deelnemers!$A$1:$E$57,5,FALSE)</f>
        <v>[teamID=1010415]</v>
      </c>
      <c r="F123" s="10"/>
      <c r="G123" s="5" t="s">
        <v>170</v>
      </c>
      <c r="H123" s="10"/>
      <c r="J123" s="8">
        <v>1</v>
      </c>
      <c r="K123" s="8" t="str">
        <f>'Hulpblad A-Z'!AG44</f>
        <v>Arminia Aarschot 03</v>
      </c>
      <c r="L123" s="8">
        <f>'Hulpblad A-Z'!AH44</f>
        <v>0</v>
      </c>
      <c r="M123" s="8">
        <f>'Hulpblad A-Z'!AI44</f>
        <v>0</v>
      </c>
      <c r="N123" s="8">
        <f>'Hulpblad A-Z'!AJ44</f>
        <v>0</v>
      </c>
      <c r="O123" s="8">
        <f>'Hulpblad A-Z'!AK44</f>
        <v>0</v>
      </c>
      <c r="P123" s="8">
        <f>'Hulpblad A-Z'!AL44</f>
        <v>0</v>
      </c>
    </row>
    <row r="124" spans="1:16" ht="12.75">
      <c r="A124" t="str">
        <f>A116</f>
        <v>Wevers</v>
      </c>
      <c r="B124" t="str">
        <f>VLOOKUP(A124,Deelnemers!$A$1:$E$57,5,FALSE)</f>
        <v>[teamID=1357529]</v>
      </c>
      <c r="C124" t="s">
        <v>170</v>
      </c>
      <c r="D124" s="32" t="str">
        <f>A118</f>
        <v>Virtuele Reïncarnatie vd FC Beijum Uut Grunn</v>
      </c>
      <c r="E124" t="str">
        <f>VLOOKUP(D124,Deelnemers!$A$1:$E$57,5,FALSE)</f>
        <v>[teamID=365100]</v>
      </c>
      <c r="F124" s="10"/>
      <c r="G124" s="5" t="s">
        <v>170</v>
      </c>
      <c r="H124" s="10"/>
      <c r="J124" s="8">
        <v>2</v>
      </c>
      <c r="K124" s="8" t="str">
        <f>'Hulpblad A-Z'!AG45</f>
        <v>Virtuele Reïncarnatie vd FC Beijum Uut Grunn</v>
      </c>
      <c r="L124" s="8">
        <f>'Hulpblad A-Z'!AH45</f>
        <v>0</v>
      </c>
      <c r="M124" s="8">
        <f>'Hulpblad A-Z'!AI45</f>
        <v>0</v>
      </c>
      <c r="N124" s="8">
        <f>'Hulpblad A-Z'!AJ45</f>
        <v>0</v>
      </c>
      <c r="O124" s="8">
        <f>'Hulpblad A-Z'!AK45</f>
        <v>0</v>
      </c>
      <c r="P124" s="8">
        <f>'Hulpblad A-Z'!AL45</f>
        <v>0</v>
      </c>
    </row>
    <row r="125" spans="1:16" ht="12.75">
      <c r="A125" s="3" t="str">
        <f>A117</f>
        <v>Arminia Aarschot 03</v>
      </c>
      <c r="B125" s="3" t="str">
        <f>VLOOKUP(A125,Deelnemers!$A$1:$E$57,5,FALSE)</f>
        <v>[teamID=187735]</v>
      </c>
      <c r="C125" s="3" t="s">
        <v>170</v>
      </c>
      <c r="D125" s="3" t="str">
        <f>A119</f>
        <v>CSKA Polifinario</v>
      </c>
      <c r="E125" s="3" t="str">
        <f>VLOOKUP(D125,Deelnemers!$A$1:$E$57,5,FALSE)</f>
        <v>[teamID=1010415]</v>
      </c>
      <c r="F125" s="10"/>
      <c r="G125" s="5" t="s">
        <v>170</v>
      </c>
      <c r="H125" s="10"/>
      <c r="J125" s="8">
        <v>3</v>
      </c>
      <c r="K125" s="8" t="str">
        <f>'Hulpblad A-Z'!AG46</f>
        <v>Wevers</v>
      </c>
      <c r="L125" s="8">
        <f>'Hulpblad A-Z'!AH46</f>
        <v>0</v>
      </c>
      <c r="M125" s="8">
        <f>'Hulpblad A-Z'!AI46</f>
        <v>0</v>
      </c>
      <c r="N125" s="8">
        <f>'Hulpblad A-Z'!AJ46</f>
        <v>0</v>
      </c>
      <c r="O125" s="8">
        <f>'Hulpblad A-Z'!AK46</f>
        <v>0</v>
      </c>
      <c r="P125" s="8">
        <f>'Hulpblad A-Z'!AL46</f>
        <v>0</v>
      </c>
    </row>
    <row r="126" spans="1:16" ht="12.75">
      <c r="A126" t="str">
        <f>A116</f>
        <v>Wevers</v>
      </c>
      <c r="B126" t="str">
        <f>VLOOKUP(A126,Deelnemers!$A$1:$E$57,5,FALSE)</f>
        <v>[teamID=1357529]</v>
      </c>
      <c r="C126" t="s">
        <v>170</v>
      </c>
      <c r="D126" t="str">
        <f>A119</f>
        <v>CSKA Polifinario</v>
      </c>
      <c r="E126" t="str">
        <f>VLOOKUP(D126,Deelnemers!$A$1:$E$57,5,FALSE)</f>
        <v>[teamID=1010415]</v>
      </c>
      <c r="F126" s="10"/>
      <c r="G126" s="5" t="s">
        <v>170</v>
      </c>
      <c r="H126" s="10"/>
      <c r="J126" s="8">
        <v>4</v>
      </c>
      <c r="K126" s="8" t="str">
        <f>'Hulpblad A-Z'!AG47</f>
        <v>CSKA Polifinario</v>
      </c>
      <c r="L126" s="8">
        <f>'Hulpblad A-Z'!AH47</f>
        <v>0</v>
      </c>
      <c r="M126" s="8">
        <f>'Hulpblad A-Z'!AI47</f>
        <v>0</v>
      </c>
      <c r="N126" s="8">
        <f>'Hulpblad A-Z'!AJ47</f>
        <v>0</v>
      </c>
      <c r="O126" s="8">
        <f>'Hulpblad A-Z'!AK47</f>
        <v>0</v>
      </c>
      <c r="P126" s="8">
        <f>'Hulpblad A-Z'!AL47</f>
        <v>0</v>
      </c>
    </row>
    <row r="127" spans="1:8" ht="12.75">
      <c r="A127" t="str">
        <f>A117</f>
        <v>Arminia Aarschot 03</v>
      </c>
      <c r="B127" t="str">
        <f>VLOOKUP(A127,Deelnemers!$A$1:$E$57,5,FALSE)</f>
        <v>[teamID=187735]</v>
      </c>
      <c r="C127" t="s">
        <v>170</v>
      </c>
      <c r="D127" s="32" t="str">
        <f>A118</f>
        <v>Virtuele Reïncarnatie vd FC Beijum Uut Grunn</v>
      </c>
      <c r="E127" t="str">
        <f>VLOOKUP(D127,Deelnemers!$A$1:$E$57,5,FALSE)</f>
        <v>[teamID=365100]</v>
      </c>
      <c r="F127" s="10"/>
      <c r="G127" s="5" t="s">
        <v>170</v>
      </c>
      <c r="H127" s="10"/>
    </row>
    <row r="128" spans="1:1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2" ht="12.75">
      <c r="A129" s="2" t="s">
        <v>201</v>
      </c>
      <c r="B129" s="2"/>
    </row>
    <row r="131" spans="1:9" ht="12.75">
      <c r="A131" s="2" t="s">
        <v>175</v>
      </c>
      <c r="B131" s="2"/>
      <c r="F131" s="73" t="s">
        <v>185</v>
      </c>
      <c r="G131" s="73"/>
      <c r="H131" s="73"/>
      <c r="I131" s="73"/>
    </row>
    <row r="132" spans="1:9" ht="12.75">
      <c r="A132" t="s">
        <v>32</v>
      </c>
      <c r="F132" s="4"/>
      <c r="G132" s="4"/>
      <c r="H132" s="4"/>
      <c r="I132" s="6">
        <f>SUM(F132:H132)</f>
        <v>0</v>
      </c>
    </row>
    <row r="133" spans="1:9" ht="12.75">
      <c r="A133" t="s">
        <v>89</v>
      </c>
      <c r="F133" s="4"/>
      <c r="G133" s="4"/>
      <c r="H133" s="4"/>
      <c r="I133" s="6">
        <f>SUM(F133:H133)</f>
        <v>0</v>
      </c>
    </row>
    <row r="134" spans="1:9" ht="12.75">
      <c r="A134" t="s">
        <v>50</v>
      </c>
      <c r="F134" s="4"/>
      <c r="G134" s="4"/>
      <c r="H134" s="4"/>
      <c r="I134" s="6">
        <f>SUM(F134:H134)</f>
        <v>0</v>
      </c>
    </row>
    <row r="135" spans="1:9" ht="12.75">
      <c r="A135" t="s">
        <v>141</v>
      </c>
      <c r="F135" s="4"/>
      <c r="G135" s="4"/>
      <c r="H135" s="4"/>
      <c r="I135" s="6">
        <f>SUM(F135:H135)</f>
        <v>0</v>
      </c>
    </row>
    <row r="137" spans="1:2" ht="12.75">
      <c r="A137" s="2" t="s">
        <v>174</v>
      </c>
      <c r="B137" s="2"/>
    </row>
    <row r="138" spans="1:16" ht="12.75">
      <c r="A138" t="str">
        <f>A132</f>
        <v>FB Athletic</v>
      </c>
      <c r="B138" t="str">
        <f>VLOOKUP(A138,Deelnemers!$A$1:$E$57,5,FALSE)</f>
        <v>[teamID=766416]</v>
      </c>
      <c r="C138" t="s">
        <v>170</v>
      </c>
      <c r="D138" t="str">
        <f>A133</f>
        <v>GFC Kerberos</v>
      </c>
      <c r="E138" t="str">
        <f>VLOOKUP(D138,Deelnemers!$A$1:$E$57,5,FALSE)</f>
        <v>[teamID=1231690]</v>
      </c>
      <c r="F138" s="10"/>
      <c r="G138" s="5" t="s">
        <v>170</v>
      </c>
      <c r="H138" s="10"/>
      <c r="J138" s="7" t="s">
        <v>176</v>
      </c>
      <c r="K138" s="7" t="s">
        <v>191</v>
      </c>
      <c r="L138" s="7" t="s">
        <v>178</v>
      </c>
      <c r="M138" s="7" t="s">
        <v>177</v>
      </c>
      <c r="N138" s="7" t="s">
        <v>179</v>
      </c>
      <c r="O138" s="7" t="s">
        <v>180</v>
      </c>
      <c r="P138" s="7" t="s">
        <v>181</v>
      </c>
    </row>
    <row r="139" spans="1:16" ht="12.75">
      <c r="A139" s="3" t="str">
        <f>A134</f>
        <v>the UPPERdogs</v>
      </c>
      <c r="B139" s="3" t="str">
        <f>VLOOKUP(A139,Deelnemers!$A$1:$E$57,5,FALSE)</f>
        <v>[teamID=769750]</v>
      </c>
      <c r="C139" s="3" t="s">
        <v>170</v>
      </c>
      <c r="D139" s="3" t="str">
        <f>A135</f>
        <v>Niles LFC</v>
      </c>
      <c r="E139" s="3" t="str">
        <f>VLOOKUP(D139,Deelnemers!$A$1:$E$57,5,FALSE)</f>
        <v>[teamID=1007981]</v>
      </c>
      <c r="F139" s="10"/>
      <c r="G139" s="5" t="s">
        <v>170</v>
      </c>
      <c r="H139" s="10"/>
      <c r="J139" s="8">
        <v>1</v>
      </c>
      <c r="K139" s="8" t="str">
        <f>'Hulpblad A-Z'!AG50</f>
        <v>FB Athletic</v>
      </c>
      <c r="L139" s="8">
        <f>'Hulpblad A-Z'!AH50</f>
        <v>0</v>
      </c>
      <c r="M139" s="8">
        <f>'Hulpblad A-Z'!AI50</f>
        <v>0</v>
      </c>
      <c r="N139" s="8">
        <f>'Hulpblad A-Z'!AJ50</f>
        <v>0</v>
      </c>
      <c r="O139" s="8">
        <f>'Hulpblad A-Z'!AK50</f>
        <v>0</v>
      </c>
      <c r="P139" s="8">
        <f>'Hulpblad A-Z'!AL50</f>
        <v>0</v>
      </c>
    </row>
    <row r="140" spans="1:16" ht="12.75">
      <c r="A140" t="str">
        <f>A132</f>
        <v>FB Athletic</v>
      </c>
      <c r="B140" t="str">
        <f>VLOOKUP(A140,Deelnemers!$A$1:$E$57,5,FALSE)</f>
        <v>[teamID=766416]</v>
      </c>
      <c r="C140" t="s">
        <v>170</v>
      </c>
      <c r="D140" t="str">
        <f>A134</f>
        <v>the UPPERdogs</v>
      </c>
      <c r="E140" t="str">
        <f>VLOOKUP(D140,Deelnemers!$A$1:$E$57,5,FALSE)</f>
        <v>[teamID=769750]</v>
      </c>
      <c r="F140" s="10"/>
      <c r="G140" s="5" t="s">
        <v>170</v>
      </c>
      <c r="H140" s="10"/>
      <c r="J140" s="8">
        <v>2</v>
      </c>
      <c r="K140" s="8" t="str">
        <f>'Hulpblad A-Z'!AG51</f>
        <v>GFC Kerberos</v>
      </c>
      <c r="L140" s="8">
        <f>'Hulpblad A-Z'!AH51</f>
        <v>0</v>
      </c>
      <c r="M140" s="8">
        <f>'Hulpblad A-Z'!AI51</f>
        <v>0</v>
      </c>
      <c r="N140" s="8">
        <f>'Hulpblad A-Z'!AJ51</f>
        <v>0</v>
      </c>
      <c r="O140" s="8">
        <f>'Hulpblad A-Z'!AK51</f>
        <v>0</v>
      </c>
      <c r="P140" s="8">
        <f>'Hulpblad A-Z'!AL51</f>
        <v>0</v>
      </c>
    </row>
    <row r="141" spans="1:16" ht="12.75">
      <c r="A141" s="3" t="str">
        <f>A133</f>
        <v>GFC Kerberos</v>
      </c>
      <c r="B141" s="3" t="str">
        <f>VLOOKUP(A141,Deelnemers!$A$1:$E$57,5,FALSE)</f>
        <v>[teamID=1231690]</v>
      </c>
      <c r="C141" s="3" t="s">
        <v>170</v>
      </c>
      <c r="D141" s="3" t="str">
        <f>A135</f>
        <v>Niles LFC</v>
      </c>
      <c r="E141" s="3" t="str">
        <f>VLOOKUP(D141,Deelnemers!$A$1:$E$57,5,FALSE)</f>
        <v>[teamID=1007981]</v>
      </c>
      <c r="F141" s="10"/>
      <c r="G141" s="5" t="s">
        <v>170</v>
      </c>
      <c r="H141" s="10"/>
      <c r="J141" s="8">
        <v>3</v>
      </c>
      <c r="K141" s="8" t="str">
        <f>'Hulpblad A-Z'!AG52</f>
        <v>the UPPERdogs</v>
      </c>
      <c r="L141" s="8">
        <f>'Hulpblad A-Z'!AH52</f>
        <v>0</v>
      </c>
      <c r="M141" s="8">
        <f>'Hulpblad A-Z'!AI52</f>
        <v>0</v>
      </c>
      <c r="N141" s="8">
        <f>'Hulpblad A-Z'!AJ52</f>
        <v>0</v>
      </c>
      <c r="O141" s="8">
        <f>'Hulpblad A-Z'!AK52</f>
        <v>0</v>
      </c>
      <c r="P141" s="8">
        <f>'Hulpblad A-Z'!AL52</f>
        <v>0</v>
      </c>
    </row>
    <row r="142" spans="1:16" ht="12.75">
      <c r="A142" t="str">
        <f>A132</f>
        <v>FB Athletic</v>
      </c>
      <c r="B142" t="str">
        <f>VLOOKUP(A142,Deelnemers!$A$1:$E$57,5,FALSE)</f>
        <v>[teamID=766416]</v>
      </c>
      <c r="C142" t="s">
        <v>170</v>
      </c>
      <c r="D142" t="str">
        <f>A135</f>
        <v>Niles LFC</v>
      </c>
      <c r="E142" t="str">
        <f>VLOOKUP(D142,Deelnemers!$A$1:$E$57,5,FALSE)</f>
        <v>[teamID=1007981]</v>
      </c>
      <c r="F142" s="10"/>
      <c r="G142" s="5" t="s">
        <v>170</v>
      </c>
      <c r="H142" s="10"/>
      <c r="J142" s="8">
        <v>4</v>
      </c>
      <c r="K142" s="8" t="str">
        <f>'Hulpblad A-Z'!AG53</f>
        <v>Niles LFC</v>
      </c>
      <c r="L142" s="8">
        <f>'Hulpblad A-Z'!AH53</f>
        <v>0</v>
      </c>
      <c r="M142" s="8">
        <f>'Hulpblad A-Z'!AI53</f>
        <v>0</v>
      </c>
      <c r="N142" s="8">
        <f>'Hulpblad A-Z'!AJ53</f>
        <v>0</v>
      </c>
      <c r="O142" s="8">
        <f>'Hulpblad A-Z'!AK53</f>
        <v>0</v>
      </c>
      <c r="P142" s="8">
        <f>'Hulpblad A-Z'!AL53</f>
        <v>0</v>
      </c>
    </row>
    <row r="143" spans="1:8" ht="12.75">
      <c r="A143" t="str">
        <f>A133</f>
        <v>GFC Kerberos</v>
      </c>
      <c r="B143" t="str">
        <f>VLOOKUP(A143,Deelnemers!$A$1:$E$57,5,FALSE)</f>
        <v>[teamID=1231690]</v>
      </c>
      <c r="C143" t="s">
        <v>170</v>
      </c>
      <c r="D143" t="str">
        <f>A134</f>
        <v>the UPPERdogs</v>
      </c>
      <c r="E143" t="str">
        <f>VLOOKUP(D143,Deelnemers!$A$1:$E$57,5,FALSE)</f>
        <v>[teamID=769750]</v>
      </c>
      <c r="F143" s="10"/>
      <c r="G143" s="5" t="s">
        <v>170</v>
      </c>
      <c r="H143" s="10"/>
    </row>
    <row r="144" spans="1:16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2" ht="12.75">
      <c r="A145" s="2" t="s">
        <v>202</v>
      </c>
      <c r="B145" s="2"/>
    </row>
    <row r="147" spans="1:9" ht="12.75">
      <c r="A147" s="2" t="s">
        <v>175</v>
      </c>
      <c r="B147" s="2"/>
      <c r="F147" s="73" t="s">
        <v>185</v>
      </c>
      <c r="G147" s="73"/>
      <c r="H147" s="73"/>
      <c r="I147" s="73"/>
    </row>
    <row r="148" spans="1:9" ht="12.75">
      <c r="A148" t="s">
        <v>165</v>
      </c>
      <c r="F148" s="4"/>
      <c r="G148" s="4"/>
      <c r="H148" s="4"/>
      <c r="I148" s="6">
        <f>SUM(F148:H148)</f>
        <v>0</v>
      </c>
    </row>
    <row r="149" spans="1:9" ht="12.75">
      <c r="A149" t="s">
        <v>20</v>
      </c>
      <c r="F149" s="4"/>
      <c r="G149" s="4"/>
      <c r="H149" s="4"/>
      <c r="I149" s="6">
        <f>SUM(F149:H149)</f>
        <v>0</v>
      </c>
    </row>
    <row r="150" spans="1:9" ht="12.75">
      <c r="A150" t="s">
        <v>153</v>
      </c>
      <c r="F150" s="4"/>
      <c r="G150" s="4"/>
      <c r="H150" s="4"/>
      <c r="I150" s="6">
        <f>SUM(F150:H150)</f>
        <v>0</v>
      </c>
    </row>
    <row r="151" spans="1:9" ht="12.75">
      <c r="A151" t="s">
        <v>44</v>
      </c>
      <c r="F151" s="4"/>
      <c r="G151" s="4"/>
      <c r="H151" s="4"/>
      <c r="I151" s="6">
        <f>SUM(F151:H151)</f>
        <v>0</v>
      </c>
    </row>
    <row r="153" spans="1:2" ht="12.75">
      <c r="A153" s="2" t="s">
        <v>174</v>
      </c>
      <c r="B153" s="2"/>
    </row>
    <row r="154" spans="1:16" ht="12.75">
      <c r="A154" t="str">
        <f>A148</f>
        <v>Lauwers Rangers</v>
      </c>
      <c r="B154" t="str">
        <f>VLOOKUP(A154,Deelnemers!$A$1:$E$57,5,FALSE)</f>
        <v>[teamID=360893]</v>
      </c>
      <c r="C154" t="s">
        <v>170</v>
      </c>
      <c r="D154" t="str">
        <f>A149</f>
        <v>FC Escudo</v>
      </c>
      <c r="E154" t="str">
        <f>VLOOKUP(D154,Deelnemers!$A$1:$E$57,5,FALSE)</f>
        <v>[teamID=810591]</v>
      </c>
      <c r="F154" s="10"/>
      <c r="G154" s="5" t="s">
        <v>170</v>
      </c>
      <c r="H154" s="10"/>
      <c r="J154" s="7" t="s">
        <v>176</v>
      </c>
      <c r="K154" s="7" t="s">
        <v>191</v>
      </c>
      <c r="L154" s="7" t="s">
        <v>178</v>
      </c>
      <c r="M154" s="7" t="s">
        <v>177</v>
      </c>
      <c r="N154" s="7" t="s">
        <v>179</v>
      </c>
      <c r="O154" s="7" t="s">
        <v>180</v>
      </c>
      <c r="P154" s="7" t="s">
        <v>181</v>
      </c>
    </row>
    <row r="155" spans="1:16" ht="12.75">
      <c r="A155" s="3" t="str">
        <f>A150</f>
        <v>GeWe Utd.</v>
      </c>
      <c r="B155" s="3" t="str">
        <f>VLOOKUP(A155,Deelnemers!$A$1:$E$57,5,FALSE)</f>
        <v>[teamID=144341]</v>
      </c>
      <c r="C155" s="3" t="s">
        <v>170</v>
      </c>
      <c r="D155" s="3" t="str">
        <f>A151</f>
        <v>Citius</v>
      </c>
      <c r="E155" s="3" t="str">
        <f>VLOOKUP(D155,Deelnemers!$A$1:$E$57,5,FALSE)</f>
        <v>[teamID=1231848]</v>
      </c>
      <c r="F155" s="10"/>
      <c r="G155" s="5" t="s">
        <v>170</v>
      </c>
      <c r="H155" s="10"/>
      <c r="J155" s="8">
        <v>1</v>
      </c>
      <c r="K155" s="8" t="str">
        <f>'Hulpblad A-Z'!AG56</f>
        <v>Lauwers Rangers</v>
      </c>
      <c r="L155" s="8">
        <f>'Hulpblad A-Z'!AH56</f>
        <v>0</v>
      </c>
      <c r="M155" s="8">
        <f>'Hulpblad A-Z'!AI56</f>
        <v>0</v>
      </c>
      <c r="N155" s="8">
        <f>'Hulpblad A-Z'!AJ56</f>
        <v>0</v>
      </c>
      <c r="O155" s="8">
        <f>'Hulpblad A-Z'!AK56</f>
        <v>0</v>
      </c>
      <c r="P155" s="8">
        <f>'Hulpblad A-Z'!AL56</f>
        <v>0</v>
      </c>
    </row>
    <row r="156" spans="1:16" ht="12.75">
      <c r="A156" t="str">
        <f>A148</f>
        <v>Lauwers Rangers</v>
      </c>
      <c r="B156" t="str">
        <f>VLOOKUP(A156,Deelnemers!$A$1:$E$57,5,FALSE)</f>
        <v>[teamID=360893]</v>
      </c>
      <c r="C156" t="s">
        <v>170</v>
      </c>
      <c r="D156" t="str">
        <f>A150</f>
        <v>GeWe Utd.</v>
      </c>
      <c r="E156" t="str">
        <f>VLOOKUP(D156,Deelnemers!$A$1:$E$57,5,FALSE)</f>
        <v>[teamID=144341]</v>
      </c>
      <c r="F156" s="10"/>
      <c r="G156" s="5" t="s">
        <v>170</v>
      </c>
      <c r="H156" s="10"/>
      <c r="J156" s="8">
        <v>2</v>
      </c>
      <c r="K156" s="8" t="str">
        <f>'Hulpblad A-Z'!AG57</f>
        <v>GeWe Utd.</v>
      </c>
      <c r="L156" s="8">
        <f>'Hulpblad A-Z'!AH57</f>
        <v>0</v>
      </c>
      <c r="M156" s="8">
        <f>'Hulpblad A-Z'!AI57</f>
        <v>0</v>
      </c>
      <c r="N156" s="8">
        <f>'Hulpblad A-Z'!AJ57</f>
        <v>0</v>
      </c>
      <c r="O156" s="8">
        <f>'Hulpblad A-Z'!AK57</f>
        <v>0</v>
      </c>
      <c r="P156" s="8">
        <f>'Hulpblad A-Z'!AL57</f>
        <v>0</v>
      </c>
    </row>
    <row r="157" spans="1:16" ht="12.75">
      <c r="A157" s="3" t="str">
        <f>A149</f>
        <v>FC Escudo</v>
      </c>
      <c r="B157" s="3" t="str">
        <f>VLOOKUP(A157,Deelnemers!$A$1:$E$57,5,FALSE)</f>
        <v>[teamID=810591]</v>
      </c>
      <c r="C157" s="3" t="s">
        <v>170</v>
      </c>
      <c r="D157" s="3" t="str">
        <f>A151</f>
        <v>Citius</v>
      </c>
      <c r="E157" s="3" t="str">
        <f>VLOOKUP(D157,Deelnemers!$A$1:$E$57,5,FALSE)</f>
        <v>[teamID=1231848]</v>
      </c>
      <c r="F157" s="10"/>
      <c r="G157" s="5" t="s">
        <v>170</v>
      </c>
      <c r="H157" s="10"/>
      <c r="J157" s="8">
        <v>3</v>
      </c>
      <c r="K157" s="8" t="str">
        <f>'Hulpblad A-Z'!AG58</f>
        <v>Citius</v>
      </c>
      <c r="L157" s="8">
        <f>'Hulpblad A-Z'!AH58</f>
        <v>0</v>
      </c>
      <c r="M157" s="8">
        <f>'Hulpblad A-Z'!AI58</f>
        <v>0</v>
      </c>
      <c r="N157" s="8">
        <f>'Hulpblad A-Z'!AJ58</f>
        <v>0</v>
      </c>
      <c r="O157" s="8">
        <f>'Hulpblad A-Z'!AK58</f>
        <v>0</v>
      </c>
      <c r="P157" s="8">
        <f>'Hulpblad A-Z'!AL58</f>
        <v>0</v>
      </c>
    </row>
    <row r="158" spans="1:16" ht="12.75">
      <c r="A158" t="str">
        <f>A148</f>
        <v>Lauwers Rangers</v>
      </c>
      <c r="B158" t="str">
        <f>VLOOKUP(A158,Deelnemers!$A$1:$E$57,5,FALSE)</f>
        <v>[teamID=360893]</v>
      </c>
      <c r="C158" t="s">
        <v>170</v>
      </c>
      <c r="D158" t="str">
        <f>A151</f>
        <v>Citius</v>
      </c>
      <c r="E158" t="str">
        <f>VLOOKUP(D158,Deelnemers!$A$1:$E$57,5,FALSE)</f>
        <v>[teamID=1231848]</v>
      </c>
      <c r="F158" s="10"/>
      <c r="G158" s="5" t="s">
        <v>170</v>
      </c>
      <c r="H158" s="10"/>
      <c r="J158" s="8">
        <v>4</v>
      </c>
      <c r="K158" s="8" t="str">
        <f>'Hulpblad A-Z'!AG59</f>
        <v>FC Escudo</v>
      </c>
      <c r="L158" s="8">
        <f>'Hulpblad A-Z'!AH59</f>
        <v>0</v>
      </c>
      <c r="M158" s="8">
        <f>'Hulpblad A-Z'!AI59</f>
        <v>0</v>
      </c>
      <c r="N158" s="8">
        <f>'Hulpblad A-Z'!AJ59</f>
        <v>0</v>
      </c>
      <c r="O158" s="8">
        <f>'Hulpblad A-Z'!AK59</f>
        <v>0</v>
      </c>
      <c r="P158" s="8">
        <f>'Hulpblad A-Z'!AL59</f>
        <v>0</v>
      </c>
    </row>
    <row r="159" spans="1:8" ht="12.75">
      <c r="A159" t="str">
        <f>A149</f>
        <v>FC Escudo</v>
      </c>
      <c r="B159" t="str">
        <f>VLOOKUP(A159,Deelnemers!$A$1:$E$57,5,FALSE)</f>
        <v>[teamID=810591]</v>
      </c>
      <c r="C159" t="s">
        <v>170</v>
      </c>
      <c r="D159" t="str">
        <f>A150</f>
        <v>GeWe Utd.</v>
      </c>
      <c r="E159" t="str">
        <f>VLOOKUP(D159,Deelnemers!$A$1:$E$57,5,FALSE)</f>
        <v>[teamID=144341]</v>
      </c>
      <c r="F159" s="10"/>
      <c r="G159" s="5" t="s">
        <v>170</v>
      </c>
      <c r="H159" s="10"/>
    </row>
    <row r="160" spans="1:1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2" ht="12.75">
      <c r="A161" s="2" t="s">
        <v>203</v>
      </c>
      <c r="B161" s="2"/>
    </row>
    <row r="163" spans="1:9" ht="12.75">
      <c r="A163" s="2" t="s">
        <v>175</v>
      </c>
      <c r="B163" s="2"/>
      <c r="F163" s="73" t="s">
        <v>185</v>
      </c>
      <c r="G163" s="73"/>
      <c r="H163" s="73"/>
      <c r="I163" s="73"/>
    </row>
    <row r="164" spans="1:9" ht="12.75">
      <c r="A164" t="s">
        <v>68</v>
      </c>
      <c r="F164" s="4"/>
      <c r="G164" s="4"/>
      <c r="H164" s="4"/>
      <c r="I164" s="6">
        <f>SUM(F164:H164)</f>
        <v>0</v>
      </c>
    </row>
    <row r="165" spans="1:9" ht="12.75">
      <c r="A165" t="s">
        <v>77</v>
      </c>
      <c r="F165" s="4"/>
      <c r="G165" s="4"/>
      <c r="H165" s="4"/>
      <c r="I165" s="6">
        <f>SUM(F165:H165)</f>
        <v>0</v>
      </c>
    </row>
    <row r="166" spans="1:9" ht="12.75">
      <c r="A166" t="s">
        <v>116</v>
      </c>
      <c r="F166" s="4"/>
      <c r="G166" s="4"/>
      <c r="H166" s="4"/>
      <c r="I166" s="6">
        <f>SUM(F166:H166)</f>
        <v>0</v>
      </c>
    </row>
    <row r="167" spans="1:9" ht="12.75">
      <c r="A167" t="s">
        <v>5</v>
      </c>
      <c r="F167" s="4"/>
      <c r="G167" s="4"/>
      <c r="H167" s="4"/>
      <c r="I167" s="6">
        <f>SUM(F167:H167)</f>
        <v>0</v>
      </c>
    </row>
    <row r="169" spans="1:2" ht="12.75">
      <c r="A169" s="2" t="s">
        <v>174</v>
      </c>
      <c r="B169" s="2"/>
    </row>
    <row r="170" spans="1:16" ht="12.75">
      <c r="A170" t="str">
        <f>A164</f>
        <v>Capelle</v>
      </c>
      <c r="B170" t="str">
        <f>VLOOKUP(A170,Deelnemers!$A$1:$E$57,5,FALSE)</f>
        <v>[teamID=1006140]</v>
      </c>
      <c r="C170" t="s">
        <v>170</v>
      </c>
      <c r="D170" t="str">
        <f>A165</f>
        <v>B.S.M.</v>
      </c>
      <c r="E170" t="str">
        <f>VLOOKUP(D170,Deelnemers!$A$1:$E$57,5,FALSE)</f>
        <v>[teamID=212395]</v>
      </c>
      <c r="F170" s="10"/>
      <c r="G170" s="5" t="s">
        <v>170</v>
      </c>
      <c r="H170" s="10"/>
      <c r="J170" s="7" t="s">
        <v>176</v>
      </c>
      <c r="K170" s="7" t="s">
        <v>191</v>
      </c>
      <c r="L170" s="7" t="s">
        <v>178</v>
      </c>
      <c r="M170" s="7" t="s">
        <v>177</v>
      </c>
      <c r="N170" s="7" t="s">
        <v>179</v>
      </c>
      <c r="O170" s="7" t="s">
        <v>180</v>
      </c>
      <c r="P170" s="7" t="s">
        <v>181</v>
      </c>
    </row>
    <row r="171" spans="1:16" ht="12.75">
      <c r="A171" s="3" t="str">
        <f>A166</f>
        <v>rivieren jongens</v>
      </c>
      <c r="B171" s="3" t="str">
        <f>VLOOKUP(A171,Deelnemers!$A$1:$E$57,5,FALSE)</f>
        <v>[teamID=213180]</v>
      </c>
      <c r="C171" s="3" t="s">
        <v>170</v>
      </c>
      <c r="D171" s="3" t="str">
        <f>A167</f>
        <v>F.C. Saniesan</v>
      </c>
      <c r="E171" s="3" t="str">
        <f>VLOOKUP(D171,Deelnemers!$A$1:$E$57,5,FALSE)</f>
        <v>[teamID=1361129]</v>
      </c>
      <c r="F171" s="10"/>
      <c r="G171" s="5" t="s">
        <v>170</v>
      </c>
      <c r="H171" s="10"/>
      <c r="J171" s="8">
        <v>1</v>
      </c>
      <c r="K171" s="8" t="str">
        <f>'Hulpblad A-Z'!AG62</f>
        <v>F.C. Saniesan</v>
      </c>
      <c r="L171" s="8">
        <f>'Hulpblad A-Z'!AH62</f>
        <v>0</v>
      </c>
      <c r="M171" s="8">
        <f>'Hulpblad A-Z'!AI62</f>
        <v>0</v>
      </c>
      <c r="N171" s="8">
        <f>'Hulpblad A-Z'!AJ62</f>
        <v>0</v>
      </c>
      <c r="O171" s="8">
        <f>'Hulpblad A-Z'!AK62</f>
        <v>0</v>
      </c>
      <c r="P171" s="8">
        <f>'Hulpblad A-Z'!AL62</f>
        <v>0</v>
      </c>
    </row>
    <row r="172" spans="1:16" ht="12.75">
      <c r="A172" t="str">
        <f>A164</f>
        <v>Capelle</v>
      </c>
      <c r="B172" t="str">
        <f>VLOOKUP(A172,Deelnemers!$A$1:$E$57,5,FALSE)</f>
        <v>[teamID=1006140]</v>
      </c>
      <c r="C172" t="s">
        <v>170</v>
      </c>
      <c r="D172" t="str">
        <f>A166</f>
        <v>rivieren jongens</v>
      </c>
      <c r="E172" t="str">
        <f>VLOOKUP(D172,Deelnemers!$A$1:$E$57,5,FALSE)</f>
        <v>[teamID=213180]</v>
      </c>
      <c r="F172" s="10"/>
      <c r="G172" s="5" t="s">
        <v>170</v>
      </c>
      <c r="H172" s="10"/>
      <c r="J172" s="8">
        <v>2</v>
      </c>
      <c r="K172" s="8" t="str">
        <f>'Hulpblad A-Z'!AG63</f>
        <v>rivieren jongens</v>
      </c>
      <c r="L172" s="8">
        <f>'Hulpblad A-Z'!AH63</f>
        <v>0</v>
      </c>
      <c r="M172" s="8">
        <f>'Hulpblad A-Z'!AI63</f>
        <v>0</v>
      </c>
      <c r="N172" s="8">
        <f>'Hulpblad A-Z'!AJ63</f>
        <v>0</v>
      </c>
      <c r="O172" s="8">
        <f>'Hulpblad A-Z'!AK63</f>
        <v>0</v>
      </c>
      <c r="P172" s="8">
        <f>'Hulpblad A-Z'!AL63</f>
        <v>0</v>
      </c>
    </row>
    <row r="173" spans="1:16" ht="12.75">
      <c r="A173" s="3" t="str">
        <f>A165</f>
        <v>B.S.M.</v>
      </c>
      <c r="B173" s="3" t="str">
        <f>VLOOKUP(A173,Deelnemers!$A$1:$E$57,5,FALSE)</f>
        <v>[teamID=212395]</v>
      </c>
      <c r="C173" s="3" t="s">
        <v>170</v>
      </c>
      <c r="D173" s="3" t="str">
        <f>A167</f>
        <v>F.C. Saniesan</v>
      </c>
      <c r="E173" s="3" t="str">
        <f>VLOOKUP(D173,Deelnemers!$A$1:$E$57,5,FALSE)</f>
        <v>[teamID=1361129]</v>
      </c>
      <c r="F173" s="10"/>
      <c r="G173" s="5" t="s">
        <v>170</v>
      </c>
      <c r="H173" s="10"/>
      <c r="J173" s="8">
        <v>3</v>
      </c>
      <c r="K173" s="8" t="str">
        <f>'Hulpblad A-Z'!AG64</f>
        <v>Capelle</v>
      </c>
      <c r="L173" s="8">
        <f>'Hulpblad A-Z'!AH64</f>
        <v>0</v>
      </c>
      <c r="M173" s="8">
        <f>'Hulpblad A-Z'!AI64</f>
        <v>0</v>
      </c>
      <c r="N173" s="8">
        <f>'Hulpblad A-Z'!AJ64</f>
        <v>0</v>
      </c>
      <c r="O173" s="8">
        <f>'Hulpblad A-Z'!AK64</f>
        <v>0</v>
      </c>
      <c r="P173" s="8">
        <f>'Hulpblad A-Z'!AL64</f>
        <v>0</v>
      </c>
    </row>
    <row r="174" spans="1:16" ht="12.75">
      <c r="A174" t="str">
        <f>A164</f>
        <v>Capelle</v>
      </c>
      <c r="B174" t="str">
        <f>VLOOKUP(A174,Deelnemers!$A$1:$E$57,5,FALSE)</f>
        <v>[teamID=1006140]</v>
      </c>
      <c r="C174" t="s">
        <v>170</v>
      </c>
      <c r="D174" t="str">
        <f>A167</f>
        <v>F.C. Saniesan</v>
      </c>
      <c r="E174" t="str">
        <f>VLOOKUP(D174,Deelnemers!$A$1:$E$57,5,FALSE)</f>
        <v>[teamID=1361129]</v>
      </c>
      <c r="F174" s="10"/>
      <c r="G174" s="5" t="s">
        <v>170</v>
      </c>
      <c r="H174" s="10"/>
      <c r="J174" s="8">
        <v>4</v>
      </c>
      <c r="K174" s="8" t="str">
        <f>'Hulpblad A-Z'!AG65</f>
        <v>B.S.M.</v>
      </c>
      <c r="L174" s="8">
        <f>'Hulpblad A-Z'!AH65</f>
        <v>0</v>
      </c>
      <c r="M174" s="8">
        <f>'Hulpblad A-Z'!AI65</f>
        <v>0</v>
      </c>
      <c r="N174" s="8">
        <f>'Hulpblad A-Z'!AJ65</f>
        <v>0</v>
      </c>
      <c r="O174" s="8">
        <f>'Hulpblad A-Z'!AK65</f>
        <v>0</v>
      </c>
      <c r="P174" s="8">
        <f>'Hulpblad A-Z'!AL65</f>
        <v>0</v>
      </c>
    </row>
    <row r="175" spans="1:8" ht="12.75">
      <c r="A175" t="str">
        <f>A165</f>
        <v>B.S.M.</v>
      </c>
      <c r="B175" t="str">
        <f>VLOOKUP(A175,Deelnemers!$A$1:$E$57,5,FALSE)</f>
        <v>[teamID=212395]</v>
      </c>
      <c r="C175" t="s">
        <v>170</v>
      </c>
      <c r="D175" t="str">
        <f>A166</f>
        <v>rivieren jongens</v>
      </c>
      <c r="E175" t="str">
        <f>VLOOKUP(D175,Deelnemers!$A$1:$E$57,5,FALSE)</f>
        <v>[teamID=213180]</v>
      </c>
      <c r="F175" s="10"/>
      <c r="G175" s="5" t="s">
        <v>170</v>
      </c>
      <c r="H175" s="10"/>
    </row>
    <row r="176" spans="1:16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2" ht="12.75">
      <c r="A177" s="2" t="s">
        <v>204</v>
      </c>
      <c r="B177" s="2"/>
    </row>
    <row r="179" spans="1:9" ht="12.75">
      <c r="A179" s="2" t="s">
        <v>175</v>
      </c>
      <c r="B179" s="2"/>
      <c r="F179" s="73" t="s">
        <v>185</v>
      </c>
      <c r="G179" s="73"/>
      <c r="H179" s="73"/>
      <c r="I179" s="73"/>
    </row>
    <row r="180" spans="1:9" ht="12.75">
      <c r="A180" t="s">
        <v>8</v>
      </c>
      <c r="F180" s="4"/>
      <c r="G180" s="4"/>
      <c r="H180" s="4"/>
      <c r="I180" s="6">
        <f>SUM(F180:H180)</f>
        <v>0</v>
      </c>
    </row>
    <row r="181" spans="1:9" ht="12.75">
      <c r="A181" t="s">
        <v>86</v>
      </c>
      <c r="F181" s="4"/>
      <c r="G181" s="4"/>
      <c r="H181" s="4"/>
      <c r="I181" s="6">
        <f>SUM(F181:H181)</f>
        <v>0</v>
      </c>
    </row>
    <row r="182" spans="1:9" ht="12.75">
      <c r="A182" t="s">
        <v>125</v>
      </c>
      <c r="F182" s="4"/>
      <c r="G182" s="4"/>
      <c r="H182" s="4"/>
      <c r="I182" s="6">
        <f>SUM(F182:H182)</f>
        <v>0</v>
      </c>
    </row>
    <row r="183" spans="1:9" ht="12.75">
      <c r="A183" t="s">
        <v>53</v>
      </c>
      <c r="F183" s="4"/>
      <c r="G183" s="4"/>
      <c r="H183" s="4"/>
      <c r="I183" s="6">
        <f>SUM(F183:H183)</f>
        <v>0</v>
      </c>
    </row>
    <row r="185" spans="1:2" ht="12.75">
      <c r="A185" s="2" t="s">
        <v>174</v>
      </c>
      <c r="B185" s="2"/>
    </row>
    <row r="186" spans="1:16" ht="12.75">
      <c r="A186" t="str">
        <f>A180</f>
        <v>M.E.S.T.</v>
      </c>
      <c r="B186" t="str">
        <f>VLOOKUP(A186,Deelnemers!$A$1:$E$57,5,FALSE)</f>
        <v>[teamID=143362]</v>
      </c>
      <c r="C186" t="s">
        <v>170</v>
      </c>
      <c r="D186" t="str">
        <f>A181</f>
        <v>Ashaman Arise</v>
      </c>
      <c r="E186" t="str">
        <f>VLOOKUP(D186,Deelnemers!$A$1:$E$57,5,FALSE)</f>
        <v>[teamID=770022]</v>
      </c>
      <c r="F186" s="10"/>
      <c r="G186" s="5" t="s">
        <v>170</v>
      </c>
      <c r="H186" s="10"/>
      <c r="J186" s="7" t="s">
        <v>176</v>
      </c>
      <c r="K186" s="7" t="s">
        <v>191</v>
      </c>
      <c r="L186" s="7" t="s">
        <v>178</v>
      </c>
      <c r="M186" s="7" t="s">
        <v>177</v>
      </c>
      <c r="N186" s="7" t="s">
        <v>179</v>
      </c>
      <c r="O186" s="7" t="s">
        <v>180</v>
      </c>
      <c r="P186" s="7" t="s">
        <v>181</v>
      </c>
    </row>
    <row r="187" spans="1:16" ht="12.75">
      <c r="A187" s="3" t="str">
        <f>A182</f>
        <v>The Chosen Ones</v>
      </c>
      <c r="B187" s="3" t="str">
        <f>VLOOKUP(A187,Deelnemers!$A$1:$E$57,5,FALSE)</f>
        <v>[teamID=144537]</v>
      </c>
      <c r="C187" s="3" t="s">
        <v>170</v>
      </c>
      <c r="D187" s="3" t="str">
        <f>A183</f>
        <v>Delitze FC</v>
      </c>
      <c r="E187" s="3" t="str">
        <f>VLOOKUP(D187,Deelnemers!$A$1:$E$57,5,FALSE)</f>
        <v>[teamID=209805]</v>
      </c>
      <c r="F187" s="10"/>
      <c r="G187" s="5" t="s">
        <v>170</v>
      </c>
      <c r="H187" s="10"/>
      <c r="J187" s="8">
        <v>1</v>
      </c>
      <c r="K187" s="8" t="str">
        <f>'Hulpblad A-Z'!AG68</f>
        <v>Delitze FC</v>
      </c>
      <c r="L187" s="8">
        <f>'Hulpblad A-Z'!AH68</f>
        <v>0</v>
      </c>
      <c r="M187" s="8">
        <f>'Hulpblad A-Z'!AI68</f>
        <v>0</v>
      </c>
      <c r="N187" s="8">
        <f>'Hulpblad A-Z'!AJ68</f>
        <v>0</v>
      </c>
      <c r="O187" s="8">
        <f>'Hulpblad A-Z'!AK68</f>
        <v>0</v>
      </c>
      <c r="P187" s="8">
        <f>'Hulpblad A-Z'!AL68</f>
        <v>0</v>
      </c>
    </row>
    <row r="188" spans="1:16" ht="12.75">
      <c r="A188" t="str">
        <f>A180</f>
        <v>M.E.S.T.</v>
      </c>
      <c r="B188" t="str">
        <f>VLOOKUP(A188,Deelnemers!$A$1:$E$57,5,FALSE)</f>
        <v>[teamID=143362]</v>
      </c>
      <c r="C188" t="s">
        <v>170</v>
      </c>
      <c r="D188" t="str">
        <f>A182</f>
        <v>The Chosen Ones</v>
      </c>
      <c r="E188" t="str">
        <f>VLOOKUP(D188,Deelnemers!$A$1:$E$57,5,FALSE)</f>
        <v>[teamID=144537]</v>
      </c>
      <c r="F188" s="10"/>
      <c r="G188" s="5" t="s">
        <v>170</v>
      </c>
      <c r="H188" s="10"/>
      <c r="J188" s="8">
        <v>2</v>
      </c>
      <c r="K188" s="8" t="str">
        <f>'Hulpblad A-Z'!AG69</f>
        <v>M.E.S.T.</v>
      </c>
      <c r="L188" s="8">
        <f>'Hulpblad A-Z'!AH69</f>
        <v>0</v>
      </c>
      <c r="M188" s="8">
        <f>'Hulpblad A-Z'!AI69</f>
        <v>0</v>
      </c>
      <c r="N188" s="8">
        <f>'Hulpblad A-Z'!AJ69</f>
        <v>0</v>
      </c>
      <c r="O188" s="8">
        <f>'Hulpblad A-Z'!AK69</f>
        <v>0</v>
      </c>
      <c r="P188" s="8">
        <f>'Hulpblad A-Z'!AL69</f>
        <v>0</v>
      </c>
    </row>
    <row r="189" spans="1:16" ht="12.75">
      <c r="A189" s="3" t="str">
        <f>A181</f>
        <v>Ashaman Arise</v>
      </c>
      <c r="B189" s="3" t="str">
        <f>VLOOKUP(A189,Deelnemers!$A$1:$E$57,5,FALSE)</f>
        <v>[teamID=770022]</v>
      </c>
      <c r="C189" s="3" t="s">
        <v>170</v>
      </c>
      <c r="D189" s="3" t="str">
        <f>A183</f>
        <v>Delitze FC</v>
      </c>
      <c r="E189" s="3" t="str">
        <f>VLOOKUP(D189,Deelnemers!$A$1:$E$57,5,FALSE)</f>
        <v>[teamID=209805]</v>
      </c>
      <c r="F189" s="10"/>
      <c r="G189" s="5" t="s">
        <v>170</v>
      </c>
      <c r="H189" s="10"/>
      <c r="J189" s="8">
        <v>3</v>
      </c>
      <c r="K189" s="8" t="str">
        <f>'Hulpblad A-Z'!AG70</f>
        <v>The Chosen Ones</v>
      </c>
      <c r="L189" s="8">
        <f>'Hulpblad A-Z'!AH70</f>
        <v>0</v>
      </c>
      <c r="M189" s="8">
        <f>'Hulpblad A-Z'!AI70</f>
        <v>0</v>
      </c>
      <c r="N189" s="8">
        <f>'Hulpblad A-Z'!AJ70</f>
        <v>0</v>
      </c>
      <c r="O189" s="8">
        <f>'Hulpblad A-Z'!AK70</f>
        <v>0</v>
      </c>
      <c r="P189" s="8">
        <f>'Hulpblad A-Z'!AL70</f>
        <v>0</v>
      </c>
    </row>
    <row r="190" spans="1:16" ht="12.75">
      <c r="A190" t="str">
        <f>A180</f>
        <v>M.E.S.T.</v>
      </c>
      <c r="B190" t="str">
        <f>VLOOKUP(A190,Deelnemers!$A$1:$E$57,5,FALSE)</f>
        <v>[teamID=143362]</v>
      </c>
      <c r="C190" t="s">
        <v>170</v>
      </c>
      <c r="D190" t="str">
        <f>A183</f>
        <v>Delitze FC</v>
      </c>
      <c r="E190" t="str">
        <f>VLOOKUP(D190,Deelnemers!$A$1:$E$57,5,FALSE)</f>
        <v>[teamID=209805]</v>
      </c>
      <c r="F190" s="10"/>
      <c r="G190" s="5" t="s">
        <v>170</v>
      </c>
      <c r="H190" s="10"/>
      <c r="J190" s="8">
        <v>4</v>
      </c>
      <c r="K190" s="8" t="str">
        <f>'Hulpblad A-Z'!AG71</f>
        <v>Ashaman Arise</v>
      </c>
      <c r="L190" s="8">
        <f>'Hulpblad A-Z'!AH71</f>
        <v>0</v>
      </c>
      <c r="M190" s="8">
        <f>'Hulpblad A-Z'!AI71</f>
        <v>0</v>
      </c>
      <c r="N190" s="8">
        <f>'Hulpblad A-Z'!AJ71</f>
        <v>0</v>
      </c>
      <c r="O190" s="8">
        <f>'Hulpblad A-Z'!AK71</f>
        <v>0</v>
      </c>
      <c r="P190" s="8">
        <f>'Hulpblad A-Z'!AL71</f>
        <v>0</v>
      </c>
    </row>
    <row r="191" spans="1:8" ht="12.75">
      <c r="A191" t="str">
        <f>A181</f>
        <v>Ashaman Arise</v>
      </c>
      <c r="B191" t="str">
        <f>VLOOKUP(A191,Deelnemers!$A$1:$E$57,5,FALSE)</f>
        <v>[teamID=770022]</v>
      </c>
      <c r="C191" t="s">
        <v>170</v>
      </c>
      <c r="D191" t="str">
        <f>A182</f>
        <v>The Chosen Ones</v>
      </c>
      <c r="E191" t="str">
        <f>VLOOKUP(D191,Deelnemers!$A$1:$E$57,5,FALSE)</f>
        <v>[teamID=144537]</v>
      </c>
      <c r="F191" s="10"/>
      <c r="G191" s="5" t="s">
        <v>170</v>
      </c>
      <c r="H191" s="10"/>
    </row>
    <row r="192" spans="1:16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2" ht="12.75">
      <c r="A193" s="2" t="s">
        <v>205</v>
      </c>
      <c r="B193" s="2"/>
    </row>
    <row r="195" spans="1:9" ht="12.75">
      <c r="A195" s="2" t="s">
        <v>175</v>
      </c>
      <c r="B195" s="2"/>
      <c r="F195" s="73" t="s">
        <v>185</v>
      </c>
      <c r="G195" s="73"/>
      <c r="H195" s="73"/>
      <c r="I195" s="73"/>
    </row>
    <row r="196" spans="1:9" ht="12.75">
      <c r="A196" t="s">
        <v>107</v>
      </c>
      <c r="F196" s="4"/>
      <c r="G196" s="4"/>
      <c r="H196" s="4"/>
      <c r="I196" s="6">
        <f>SUM(F196:H196)</f>
        <v>0</v>
      </c>
    </row>
    <row r="197" spans="1:9" ht="12.75">
      <c r="A197" t="s">
        <v>95</v>
      </c>
      <c r="F197" s="4"/>
      <c r="G197" s="4"/>
      <c r="H197" s="4"/>
      <c r="I197" s="6">
        <f>SUM(F197:H197)</f>
        <v>0</v>
      </c>
    </row>
    <row r="198" spans="1:9" ht="12.75">
      <c r="A198" t="s">
        <v>156</v>
      </c>
      <c r="F198" s="4"/>
      <c r="G198" s="4"/>
      <c r="H198" s="4"/>
      <c r="I198" s="6">
        <f>SUM(F198:H198)</f>
        <v>0</v>
      </c>
    </row>
    <row r="199" spans="1:9" ht="12.75">
      <c r="A199" t="s">
        <v>41</v>
      </c>
      <c r="F199" s="4"/>
      <c r="G199" s="4"/>
      <c r="H199" s="4"/>
      <c r="I199" s="6">
        <f>SUM(F199:H199)</f>
        <v>0</v>
      </c>
    </row>
    <row r="201" spans="1:2" ht="12.75">
      <c r="A201" s="2" t="s">
        <v>174</v>
      </c>
      <c r="B201" s="2"/>
    </row>
    <row r="202" spans="1:16" ht="12.75">
      <c r="A202" t="str">
        <f>A196</f>
        <v>Atletico Soleo</v>
      </c>
      <c r="B202" t="str">
        <f>VLOOKUP(A202,Deelnemers!$A$1:$E$57,5,FALSE)</f>
        <v>[teamID=1024633]</v>
      </c>
      <c r="C202" t="s">
        <v>170</v>
      </c>
      <c r="D202" t="str">
        <f>A197</f>
        <v>AFC Eaglewings</v>
      </c>
      <c r="E202" t="str">
        <f>VLOOKUP(D202,Deelnemers!$A$1:$E$57,5,FALSE)</f>
        <v>[teamID=812044]</v>
      </c>
      <c r="F202" s="10"/>
      <c r="G202" s="5" t="s">
        <v>170</v>
      </c>
      <c r="H202" s="10"/>
      <c r="J202" s="7" t="s">
        <v>176</v>
      </c>
      <c r="K202" s="7" t="s">
        <v>191</v>
      </c>
      <c r="L202" s="7" t="s">
        <v>178</v>
      </c>
      <c r="M202" s="7" t="s">
        <v>177</v>
      </c>
      <c r="N202" s="7" t="s">
        <v>179</v>
      </c>
      <c r="O202" s="7" t="s">
        <v>180</v>
      </c>
      <c r="P202" s="7" t="s">
        <v>181</v>
      </c>
    </row>
    <row r="203" spans="1:16" ht="12.75">
      <c r="A203" s="3" t="str">
        <f>A198</f>
        <v>vechtjassen</v>
      </c>
      <c r="B203" s="3" t="str">
        <f>VLOOKUP(A203,Deelnemers!$A$1:$E$57,5,FALSE)</f>
        <v>[teamID=810945]</v>
      </c>
      <c r="C203" s="3" t="s">
        <v>170</v>
      </c>
      <c r="D203" s="3" t="str">
        <f>A199</f>
        <v>WATB</v>
      </c>
      <c r="E203" s="3" t="str">
        <f>VLOOKUP(D203,Deelnemers!$A$1:$E$57,5,FALSE)</f>
        <v>[teamID=146391]</v>
      </c>
      <c r="F203" s="10"/>
      <c r="G203" s="5" t="s">
        <v>170</v>
      </c>
      <c r="H203" s="10"/>
      <c r="J203" s="8">
        <v>1</v>
      </c>
      <c r="K203" s="8" t="str">
        <f>'Hulpblad A-Z'!AG74</f>
        <v>Atletico Soleo</v>
      </c>
      <c r="L203" s="8">
        <f>'Hulpblad A-Z'!AH74</f>
        <v>0</v>
      </c>
      <c r="M203" s="8">
        <f>'Hulpblad A-Z'!AI74</f>
        <v>0</v>
      </c>
      <c r="N203" s="8">
        <f>'Hulpblad A-Z'!AJ74</f>
        <v>0</v>
      </c>
      <c r="O203" s="8">
        <f>'Hulpblad A-Z'!AK74</f>
        <v>0</v>
      </c>
      <c r="P203" s="8">
        <f>'Hulpblad A-Z'!AL74</f>
        <v>0</v>
      </c>
    </row>
    <row r="204" spans="1:16" ht="12.75">
      <c r="A204" t="str">
        <f>A196</f>
        <v>Atletico Soleo</v>
      </c>
      <c r="B204" t="str">
        <f>VLOOKUP(A204,Deelnemers!$A$1:$E$57,5,FALSE)</f>
        <v>[teamID=1024633]</v>
      </c>
      <c r="C204" t="s">
        <v>170</v>
      </c>
      <c r="D204" t="str">
        <f>A198</f>
        <v>vechtjassen</v>
      </c>
      <c r="E204" t="str">
        <f>VLOOKUP(D204,Deelnemers!$A$1:$E$57,5,FALSE)</f>
        <v>[teamID=810945]</v>
      </c>
      <c r="F204" s="10"/>
      <c r="G204" s="5" t="s">
        <v>170</v>
      </c>
      <c r="H204" s="10"/>
      <c r="J204" s="8">
        <v>2</v>
      </c>
      <c r="K204" s="8" t="str">
        <f>'Hulpblad A-Z'!AG75</f>
        <v>vechtjassen</v>
      </c>
      <c r="L204" s="8">
        <f>'Hulpblad A-Z'!AH75</f>
        <v>0</v>
      </c>
      <c r="M204" s="8">
        <f>'Hulpblad A-Z'!AI75</f>
        <v>0</v>
      </c>
      <c r="N204" s="8">
        <f>'Hulpblad A-Z'!AJ75</f>
        <v>0</v>
      </c>
      <c r="O204" s="8">
        <f>'Hulpblad A-Z'!AK75</f>
        <v>0</v>
      </c>
      <c r="P204" s="8">
        <f>'Hulpblad A-Z'!AL75</f>
        <v>0</v>
      </c>
    </row>
    <row r="205" spans="1:16" ht="12.75">
      <c r="A205" s="3" t="str">
        <f>A197</f>
        <v>AFC Eaglewings</v>
      </c>
      <c r="B205" s="3" t="str">
        <f>VLOOKUP(A205,Deelnemers!$A$1:$E$57,5,FALSE)</f>
        <v>[teamID=812044]</v>
      </c>
      <c r="C205" s="3" t="s">
        <v>170</v>
      </c>
      <c r="D205" s="3" t="str">
        <f>A199</f>
        <v>WATB</v>
      </c>
      <c r="E205" s="3" t="str">
        <f>VLOOKUP(D205,Deelnemers!$A$1:$E$57,5,FALSE)</f>
        <v>[teamID=146391]</v>
      </c>
      <c r="F205" s="10"/>
      <c r="G205" s="5" t="s">
        <v>170</v>
      </c>
      <c r="H205" s="10"/>
      <c r="J205" s="8">
        <v>3</v>
      </c>
      <c r="K205" s="8" t="str">
        <f>'Hulpblad A-Z'!AG76</f>
        <v>WATB</v>
      </c>
      <c r="L205" s="8">
        <f>'Hulpblad A-Z'!AH76</f>
        <v>0</v>
      </c>
      <c r="M205" s="8">
        <f>'Hulpblad A-Z'!AI76</f>
        <v>0</v>
      </c>
      <c r="N205" s="8">
        <f>'Hulpblad A-Z'!AJ76</f>
        <v>0</v>
      </c>
      <c r="O205" s="8">
        <f>'Hulpblad A-Z'!AK76</f>
        <v>0</v>
      </c>
      <c r="P205" s="8">
        <f>'Hulpblad A-Z'!AL76</f>
        <v>0</v>
      </c>
    </row>
    <row r="206" spans="1:16" ht="12.75">
      <c r="A206" t="str">
        <f>A196</f>
        <v>Atletico Soleo</v>
      </c>
      <c r="B206" t="str">
        <f>VLOOKUP(A206,Deelnemers!$A$1:$E$57,5,FALSE)</f>
        <v>[teamID=1024633]</v>
      </c>
      <c r="C206" t="s">
        <v>170</v>
      </c>
      <c r="D206" t="str">
        <f>A199</f>
        <v>WATB</v>
      </c>
      <c r="E206" t="str">
        <f>VLOOKUP(D206,Deelnemers!$A$1:$E$57,5,FALSE)</f>
        <v>[teamID=146391]</v>
      </c>
      <c r="F206" s="10"/>
      <c r="G206" s="5" t="s">
        <v>170</v>
      </c>
      <c r="H206" s="10"/>
      <c r="J206" s="8">
        <v>4</v>
      </c>
      <c r="K206" s="8" t="str">
        <f>'Hulpblad A-Z'!AG77</f>
        <v>AFC Eaglewings</v>
      </c>
      <c r="L206" s="8">
        <f>'Hulpblad A-Z'!AH77</f>
        <v>0</v>
      </c>
      <c r="M206" s="8">
        <f>'Hulpblad A-Z'!AI77</f>
        <v>0</v>
      </c>
      <c r="N206" s="8">
        <f>'Hulpblad A-Z'!AJ77</f>
        <v>0</v>
      </c>
      <c r="O206" s="8">
        <f>'Hulpblad A-Z'!AK77</f>
        <v>0</v>
      </c>
      <c r="P206" s="8">
        <f>'Hulpblad A-Z'!AL77</f>
        <v>0</v>
      </c>
    </row>
    <row r="207" spans="1:8" ht="12.75">
      <c r="A207" t="str">
        <f>A197</f>
        <v>AFC Eaglewings</v>
      </c>
      <c r="B207" t="str">
        <f>VLOOKUP(A207,Deelnemers!$A$1:$E$57,5,FALSE)</f>
        <v>[teamID=812044]</v>
      </c>
      <c r="C207" t="s">
        <v>170</v>
      </c>
      <c r="D207" t="str">
        <f>A198</f>
        <v>vechtjassen</v>
      </c>
      <c r="E207" t="str">
        <f>VLOOKUP(D207,Deelnemers!$A$1:$E$57,5,FALSE)</f>
        <v>[teamID=810945]</v>
      </c>
      <c r="F207" s="10"/>
      <c r="G207" s="5" t="s">
        <v>170</v>
      </c>
      <c r="H207" s="10"/>
    </row>
    <row r="208" spans="1:1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2" ht="12.75">
      <c r="A209" s="2" t="s">
        <v>206</v>
      </c>
      <c r="B209" s="2"/>
    </row>
    <row r="211" spans="1:9" ht="12.75">
      <c r="A211" s="2" t="s">
        <v>175</v>
      </c>
      <c r="B211" s="2"/>
      <c r="F211" s="73" t="s">
        <v>185</v>
      </c>
      <c r="G211" s="73"/>
      <c r="H211" s="73"/>
      <c r="I211" s="73"/>
    </row>
    <row r="212" spans="1:9" ht="12.75">
      <c r="A212" t="s">
        <v>62</v>
      </c>
      <c r="F212" s="4"/>
      <c r="G212" s="4"/>
      <c r="H212" s="4"/>
      <c r="I212" s="6">
        <f>SUM(F212:H212)</f>
        <v>0</v>
      </c>
    </row>
    <row r="213" spans="1:9" ht="12.75">
      <c r="A213" t="s">
        <v>147</v>
      </c>
      <c r="F213" s="4"/>
      <c r="G213" s="4"/>
      <c r="H213" s="4"/>
      <c r="I213" s="6">
        <f>SUM(F213:H213)</f>
        <v>0</v>
      </c>
    </row>
    <row r="214" spans="1:9" ht="12.75">
      <c r="A214" t="s">
        <v>83</v>
      </c>
      <c r="F214" s="4"/>
      <c r="G214" s="4"/>
      <c r="H214" s="4"/>
      <c r="I214" s="6">
        <f>SUM(F214:H214)</f>
        <v>0</v>
      </c>
    </row>
    <row r="215" spans="1:9" ht="12.75">
      <c r="A215" t="s">
        <v>218</v>
      </c>
      <c r="F215" s="12"/>
      <c r="G215" s="12"/>
      <c r="H215" s="12"/>
      <c r="I215" s="14"/>
    </row>
    <row r="217" spans="1:2" ht="12.75">
      <c r="A217" s="2" t="s">
        <v>174</v>
      </c>
      <c r="B217" s="2"/>
    </row>
    <row r="218" spans="1:16" ht="12.75">
      <c r="A218" t="str">
        <f>A212</f>
        <v>A.C. Angera</v>
      </c>
      <c r="B218" t="str">
        <f>VLOOKUP(A218,Deelnemers!$A$1:$E$57,5,FALSE)</f>
        <v>[teamID=1008430]</v>
      </c>
      <c r="C218" t="s">
        <v>170</v>
      </c>
      <c r="D218" t="str">
        <f>A213</f>
        <v>AderiSkwad</v>
      </c>
      <c r="E218" t="str">
        <f>VLOOKUP(D218,Deelnemers!$A$1:$E$57,5,FALSE)</f>
        <v>[teamID=766286]</v>
      </c>
      <c r="F218" s="10"/>
      <c r="G218" s="5" t="s">
        <v>170</v>
      </c>
      <c r="H218" s="10"/>
      <c r="J218" s="7" t="s">
        <v>176</v>
      </c>
      <c r="K218" s="7" t="s">
        <v>191</v>
      </c>
      <c r="L218" s="7" t="s">
        <v>178</v>
      </c>
      <c r="M218" s="7" t="s">
        <v>177</v>
      </c>
      <c r="N218" s="7" t="s">
        <v>179</v>
      </c>
      <c r="O218" s="7" t="s">
        <v>180</v>
      </c>
      <c r="P218" s="7" t="s">
        <v>181</v>
      </c>
    </row>
    <row r="219" spans="1:16" ht="12.75">
      <c r="A219" s="3"/>
      <c r="B219" s="3"/>
      <c r="C219" s="3"/>
      <c r="D219" s="3"/>
      <c r="E219" s="3"/>
      <c r="F219" s="11"/>
      <c r="G219" s="5"/>
      <c r="H219" s="11"/>
      <c r="J219" s="8">
        <v>1</v>
      </c>
      <c r="K219" s="8" t="str">
        <f>'Hulpblad A-Z'!AG80</f>
        <v>AderiSkwad</v>
      </c>
      <c r="L219" s="8">
        <f>'Hulpblad A-Z'!AH80</f>
        <v>0</v>
      </c>
      <c r="M219" s="8">
        <f>'Hulpblad A-Z'!AI80</f>
        <v>0</v>
      </c>
      <c r="N219" s="8">
        <f>'Hulpblad A-Z'!AJ80</f>
        <v>0</v>
      </c>
      <c r="O219" s="8">
        <f>'Hulpblad A-Z'!AK80</f>
        <v>0</v>
      </c>
      <c r="P219" s="8">
        <f>'Hulpblad A-Z'!AL80</f>
        <v>0</v>
      </c>
    </row>
    <row r="220" spans="1:16" ht="12.75">
      <c r="A220" t="str">
        <f>A212</f>
        <v>A.C. Angera</v>
      </c>
      <c r="B220" t="str">
        <f>VLOOKUP(A220,Deelnemers!$A$1:$E$57,5,FALSE)</f>
        <v>[teamID=1008430]</v>
      </c>
      <c r="C220" t="s">
        <v>170</v>
      </c>
      <c r="D220" t="str">
        <f>A214</f>
        <v>TheArEnD</v>
      </c>
      <c r="E220" t="str">
        <f>VLOOKUP(D220,Deelnemers!$A$1:$E$57,5,FALSE)</f>
        <v>[teamID=363081]</v>
      </c>
      <c r="F220" s="10"/>
      <c r="G220" s="5" t="s">
        <v>170</v>
      </c>
      <c r="H220" s="10"/>
      <c r="J220" s="8">
        <v>2</v>
      </c>
      <c r="K220" s="8" t="str">
        <f>'Hulpblad A-Z'!AG81</f>
        <v>A.C. Angera</v>
      </c>
      <c r="L220" s="8">
        <f>'Hulpblad A-Z'!AH81</f>
        <v>0</v>
      </c>
      <c r="M220" s="8">
        <f>'Hulpblad A-Z'!AI81</f>
        <v>0</v>
      </c>
      <c r="N220" s="8">
        <f>'Hulpblad A-Z'!AJ81</f>
        <v>0</v>
      </c>
      <c r="O220" s="8">
        <f>'Hulpblad A-Z'!AK81</f>
        <v>0</v>
      </c>
      <c r="P220" s="8">
        <f>'Hulpblad A-Z'!AL81</f>
        <v>0</v>
      </c>
    </row>
    <row r="221" spans="1:16" ht="12.75">
      <c r="A221" s="3"/>
      <c r="B221" s="3"/>
      <c r="C221" s="3"/>
      <c r="D221" s="3"/>
      <c r="E221" s="3"/>
      <c r="F221" s="11"/>
      <c r="G221" s="13"/>
      <c r="H221" s="11"/>
      <c r="J221" s="8">
        <v>3</v>
      </c>
      <c r="K221" s="8" t="str">
        <f>'Hulpblad A-Z'!AG82</f>
        <v>TheArEnD</v>
      </c>
      <c r="L221" s="8">
        <f>'Hulpblad A-Z'!AH82</f>
        <v>0</v>
      </c>
      <c r="M221" s="8">
        <f>'Hulpblad A-Z'!AI82</f>
        <v>0</v>
      </c>
      <c r="N221" s="8">
        <f>'Hulpblad A-Z'!AJ82</f>
        <v>0</v>
      </c>
      <c r="O221" s="8">
        <f>'Hulpblad A-Z'!AK82</f>
        <v>0</v>
      </c>
      <c r="P221" s="8">
        <f>'Hulpblad A-Z'!AL82</f>
        <v>0</v>
      </c>
    </row>
    <row r="222" spans="6:16" ht="12.75">
      <c r="F222" s="11"/>
      <c r="G222" s="13"/>
      <c r="H222" s="11"/>
      <c r="J222" s="12"/>
      <c r="K222" s="12"/>
      <c r="L222" s="12"/>
      <c r="M222" s="12"/>
      <c r="N222" s="12"/>
      <c r="O222" s="12"/>
      <c r="P222" s="12"/>
    </row>
    <row r="223" spans="1:8" ht="12.75">
      <c r="A223" t="str">
        <f>A213</f>
        <v>AderiSkwad</v>
      </c>
      <c r="B223" t="str">
        <f>VLOOKUP(A223,Deelnemers!$A$1:$E$57,5,FALSE)</f>
        <v>[teamID=766286]</v>
      </c>
      <c r="C223" t="s">
        <v>170</v>
      </c>
      <c r="D223" t="str">
        <f>A214</f>
        <v>TheArEnD</v>
      </c>
      <c r="E223" t="str">
        <f>VLOOKUP(D223,Deelnemers!$A$1:$E$57,5,FALSE)</f>
        <v>[teamID=363081]</v>
      </c>
      <c r="F223" s="10"/>
      <c r="G223" s="5" t="s">
        <v>170</v>
      </c>
      <c r="H223" s="10"/>
    </row>
  </sheetData>
  <sheetProtection/>
  <mergeCells count="14">
    <mergeCell ref="F3:I3"/>
    <mergeCell ref="F19:I19"/>
    <mergeCell ref="F35:I35"/>
    <mergeCell ref="F51:I51"/>
    <mergeCell ref="F67:I67"/>
    <mergeCell ref="F83:I83"/>
    <mergeCell ref="F99:I99"/>
    <mergeCell ref="F115:I115"/>
    <mergeCell ref="F195:I195"/>
    <mergeCell ref="F211:I211"/>
    <mergeCell ref="F131:I131"/>
    <mergeCell ref="F147:I147"/>
    <mergeCell ref="F163:I163"/>
    <mergeCell ref="F179:I17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15.28125" style="0" bestFit="1" customWidth="1"/>
    <col min="3" max="3" width="1.57421875" style="0" bestFit="1" customWidth="1"/>
    <col min="4" max="4" width="7.00390625" style="0" bestFit="1" customWidth="1"/>
    <col min="5" max="5" width="15.28125" style="0" bestFit="1" customWidth="1"/>
    <col min="6" max="6" width="1.8515625" style="0" customWidth="1"/>
    <col min="7" max="7" width="3.00390625" style="0" bestFit="1" customWidth="1"/>
    <col min="8" max="8" width="1.57421875" style="0" bestFit="1" customWidth="1"/>
    <col min="9" max="9" width="3.00390625" style="0" bestFit="1" customWidth="1"/>
  </cols>
  <sheetData>
    <row r="1" spans="1:9" ht="12.75">
      <c r="A1" t="s">
        <v>134</v>
      </c>
      <c r="B1" t="s">
        <v>135</v>
      </c>
      <c r="C1" t="s">
        <v>170</v>
      </c>
      <c r="D1" t="s">
        <v>80</v>
      </c>
      <c r="E1" t="s">
        <v>81</v>
      </c>
      <c r="G1" s="10"/>
      <c r="H1" t="s">
        <v>170</v>
      </c>
      <c r="I1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H1" sqref="H1:J1"/>
    </sheetView>
  </sheetViews>
  <sheetFormatPr defaultColWidth="9.140625" defaultRowHeight="12.75"/>
  <cols>
    <col min="1" max="1" width="39.7109375" style="0" bestFit="1" customWidth="1"/>
    <col min="2" max="2" width="16.28125" style="0" bestFit="1" customWidth="1"/>
    <col min="3" max="3" width="1.57421875" style="0" bestFit="1" customWidth="1"/>
    <col min="4" max="4" width="22.00390625" style="0" bestFit="1" customWidth="1"/>
    <col min="5" max="5" width="16.28125" style="0" bestFit="1" customWidth="1"/>
    <col min="6" max="6" width="10.140625" style="0" bestFit="1" customWidth="1"/>
    <col min="7" max="7" width="3.28125" style="0" customWidth="1"/>
    <col min="8" max="8" width="3.00390625" style="0" bestFit="1" customWidth="1"/>
    <col min="9" max="9" width="1.57421875" style="0" bestFit="1" customWidth="1"/>
    <col min="10" max="10" width="3.00390625" style="0" bestFit="1" customWidth="1"/>
  </cols>
  <sheetData>
    <row r="1" spans="8:10" ht="12.75">
      <c r="H1" s="74" t="s">
        <v>220</v>
      </c>
      <c r="I1" s="75"/>
      <c r="J1" s="75"/>
    </row>
    <row r="2" spans="1:10" ht="12.75">
      <c r="A2" t="s">
        <v>92</v>
      </c>
      <c r="B2" t="s">
        <v>93</v>
      </c>
      <c r="C2" t="s">
        <v>170</v>
      </c>
      <c r="D2" t="s">
        <v>14</v>
      </c>
      <c r="E2" t="s">
        <v>15</v>
      </c>
      <c r="F2" t="s">
        <v>221</v>
      </c>
      <c r="H2">
        <f>'Poule A-N'!F10</f>
        <v>0</v>
      </c>
      <c r="I2" t="s">
        <v>170</v>
      </c>
      <c r="J2">
        <f>'Poule A-N'!H10</f>
        <v>0</v>
      </c>
    </row>
    <row r="3" spans="1:10" ht="12.75">
      <c r="A3" t="s">
        <v>47</v>
      </c>
      <c r="B3" t="s">
        <v>48</v>
      </c>
      <c r="C3" t="s">
        <v>170</v>
      </c>
      <c r="D3" t="s">
        <v>150</v>
      </c>
      <c r="E3" t="s">
        <v>151</v>
      </c>
      <c r="F3" t="s">
        <v>221</v>
      </c>
      <c r="H3">
        <f>'Poule A-N'!F11</f>
        <v>0</v>
      </c>
      <c r="I3" t="s">
        <v>170</v>
      </c>
      <c r="J3">
        <f>'Poule A-N'!H11</f>
        <v>0</v>
      </c>
    </row>
    <row r="4" spans="1:10" ht="12.75">
      <c r="A4" t="s">
        <v>119</v>
      </c>
      <c r="B4" t="s">
        <v>120</v>
      </c>
      <c r="C4" t="s">
        <v>170</v>
      </c>
      <c r="D4" t="s">
        <v>113</v>
      </c>
      <c r="E4" t="s">
        <v>114</v>
      </c>
      <c r="F4" t="s">
        <v>221</v>
      </c>
      <c r="H4">
        <f>'Poule A-N'!F26</f>
        <v>0</v>
      </c>
      <c r="I4" t="s">
        <v>170</v>
      </c>
      <c r="J4">
        <f>'Poule A-N'!H26</f>
        <v>0</v>
      </c>
    </row>
    <row r="5" spans="1:10" ht="12.75">
      <c r="A5" t="s">
        <v>56</v>
      </c>
      <c r="B5" t="s">
        <v>57</v>
      </c>
      <c r="C5" t="s">
        <v>170</v>
      </c>
      <c r="D5" t="s">
        <v>162</v>
      </c>
      <c r="E5" t="s">
        <v>163</v>
      </c>
      <c r="F5" t="s">
        <v>221</v>
      </c>
      <c r="H5">
        <f>'Poule A-N'!F27</f>
        <v>0</v>
      </c>
      <c r="I5" t="s">
        <v>170</v>
      </c>
      <c r="J5">
        <f>'Poule A-N'!H27</f>
        <v>0</v>
      </c>
    </row>
    <row r="6" spans="1:10" ht="12.75">
      <c r="A6" t="s">
        <v>98</v>
      </c>
      <c r="B6" t="s">
        <v>99</v>
      </c>
      <c r="C6" t="s">
        <v>170</v>
      </c>
      <c r="D6" t="s">
        <v>131</v>
      </c>
      <c r="E6" t="s">
        <v>132</v>
      </c>
      <c r="F6" t="s">
        <v>221</v>
      </c>
      <c r="H6">
        <f>'Poule A-N'!F42</f>
        <v>0</v>
      </c>
      <c r="I6" t="s">
        <v>170</v>
      </c>
      <c r="J6">
        <f>'Poule A-N'!H42</f>
        <v>0</v>
      </c>
    </row>
    <row r="7" spans="1:10" ht="12.75">
      <c r="A7" t="s">
        <v>65</v>
      </c>
      <c r="B7" t="s">
        <v>66</v>
      </c>
      <c r="C7" t="s">
        <v>170</v>
      </c>
      <c r="D7" t="s">
        <v>144</v>
      </c>
      <c r="E7" t="s">
        <v>145</v>
      </c>
      <c r="F7" t="s">
        <v>221</v>
      </c>
      <c r="H7">
        <f>'Poule A-N'!F43</f>
        <v>0</v>
      </c>
      <c r="I7" t="s">
        <v>170</v>
      </c>
      <c r="J7">
        <f>'Poule A-N'!H43</f>
        <v>0</v>
      </c>
    </row>
    <row r="8" spans="1:10" ht="12.75">
      <c r="A8" t="s">
        <v>104</v>
      </c>
      <c r="B8" t="s">
        <v>105</v>
      </c>
      <c r="C8" t="s">
        <v>170</v>
      </c>
      <c r="D8" t="s">
        <v>222</v>
      </c>
      <c r="E8" t="s">
        <v>224</v>
      </c>
      <c r="F8" t="s">
        <v>221</v>
      </c>
      <c r="H8">
        <f>'Poule A-N'!F58</f>
        <v>0</v>
      </c>
      <c r="I8" t="s">
        <v>170</v>
      </c>
      <c r="J8">
        <f>'Poule A-N'!H58</f>
        <v>0</v>
      </c>
    </row>
    <row r="9" spans="1:10" ht="12.75">
      <c r="A9" t="s">
        <v>122</v>
      </c>
      <c r="B9" t="s">
        <v>123</v>
      </c>
      <c r="C9" t="s">
        <v>170</v>
      </c>
      <c r="D9" t="s">
        <v>23</v>
      </c>
      <c r="E9" t="s">
        <v>24</v>
      </c>
      <c r="F9" t="s">
        <v>221</v>
      </c>
      <c r="H9">
        <f>'Poule A-N'!F59</f>
        <v>0</v>
      </c>
      <c r="I9" t="s">
        <v>170</v>
      </c>
      <c r="J9">
        <f>'Poule A-N'!H59</f>
        <v>0</v>
      </c>
    </row>
    <row r="10" spans="1:10" ht="12.75">
      <c r="A10" t="s">
        <v>159</v>
      </c>
      <c r="B10" t="s">
        <v>160</v>
      </c>
      <c r="C10" t="s">
        <v>170</v>
      </c>
      <c r="D10" t="s">
        <v>38</v>
      </c>
      <c r="E10" t="s">
        <v>39</v>
      </c>
      <c r="F10" t="s">
        <v>221</v>
      </c>
      <c r="H10">
        <f>'Poule A-N'!F74</f>
        <v>0</v>
      </c>
      <c r="I10" t="s">
        <v>170</v>
      </c>
      <c r="J10">
        <f>'Poule A-N'!H74</f>
        <v>0</v>
      </c>
    </row>
    <row r="11" spans="1:10" ht="12.75">
      <c r="A11" t="s">
        <v>35</v>
      </c>
      <c r="B11" t="s">
        <v>36</v>
      </c>
      <c r="C11" t="s">
        <v>170</v>
      </c>
      <c r="D11" t="s">
        <v>128</v>
      </c>
      <c r="E11" t="s">
        <v>129</v>
      </c>
      <c r="F11" t="s">
        <v>221</v>
      </c>
      <c r="H11">
        <f>'Poule A-N'!F75</f>
        <v>0</v>
      </c>
      <c r="I11" t="s">
        <v>170</v>
      </c>
      <c r="J11">
        <f>'Poule A-N'!H75</f>
        <v>0</v>
      </c>
    </row>
    <row r="12" spans="1:10" ht="12.75">
      <c r="A12" t="s">
        <v>17</v>
      </c>
      <c r="B12" t="s">
        <v>18</v>
      </c>
      <c r="C12" t="s">
        <v>170</v>
      </c>
      <c r="D12" t="s">
        <v>71</v>
      </c>
      <c r="E12" t="s">
        <v>72</v>
      </c>
      <c r="F12" t="s">
        <v>221</v>
      </c>
      <c r="H12">
        <f>'Poule A-N'!F90</f>
        <v>0</v>
      </c>
      <c r="I12" t="s">
        <v>170</v>
      </c>
      <c r="J12">
        <f>'Poule A-N'!H90</f>
        <v>0</v>
      </c>
    </row>
    <row r="13" spans="1:10" ht="12.75">
      <c r="A13" t="s">
        <v>11</v>
      </c>
      <c r="B13" t="s">
        <v>12</v>
      </c>
      <c r="C13" t="s">
        <v>170</v>
      </c>
      <c r="D13" t="s">
        <v>183</v>
      </c>
      <c r="E13" t="s">
        <v>184</v>
      </c>
      <c r="F13" t="s">
        <v>221</v>
      </c>
      <c r="H13">
        <f>'Poule A-N'!F91</f>
        <v>0</v>
      </c>
      <c r="I13" t="s">
        <v>170</v>
      </c>
      <c r="J13">
        <f>'Poule A-N'!H91</f>
        <v>0</v>
      </c>
    </row>
    <row r="14" spans="1:10" ht="12.75">
      <c r="A14" t="s">
        <v>101</v>
      </c>
      <c r="B14" t="s">
        <v>102</v>
      </c>
      <c r="C14" t="s">
        <v>170</v>
      </c>
      <c r="D14" t="s">
        <v>59</v>
      </c>
      <c r="E14" t="s">
        <v>60</v>
      </c>
      <c r="F14" t="s">
        <v>221</v>
      </c>
      <c r="H14">
        <f>'Poule A-N'!F106</f>
        <v>0</v>
      </c>
      <c r="I14" t="s">
        <v>170</v>
      </c>
      <c r="J14">
        <f>'Poule A-N'!H106</f>
        <v>0</v>
      </c>
    </row>
    <row r="15" spans="1:10" ht="12.75">
      <c r="A15" t="s">
        <v>26</v>
      </c>
      <c r="B15" t="s">
        <v>27</v>
      </c>
      <c r="C15" t="s">
        <v>170</v>
      </c>
      <c r="D15" t="s">
        <v>137</v>
      </c>
      <c r="E15" t="s">
        <v>139</v>
      </c>
      <c r="F15" t="s">
        <v>221</v>
      </c>
      <c r="H15">
        <f>'Poule A-N'!F107</f>
        <v>0</v>
      </c>
      <c r="I15" t="s">
        <v>170</v>
      </c>
      <c r="J15">
        <f>'Poule A-N'!H107</f>
        <v>0</v>
      </c>
    </row>
    <row r="16" spans="1:10" ht="12.75">
      <c r="A16" t="s">
        <v>110</v>
      </c>
      <c r="B16" t="s">
        <v>111</v>
      </c>
      <c r="C16" t="s">
        <v>170</v>
      </c>
      <c r="D16" t="s">
        <v>168</v>
      </c>
      <c r="E16" t="s">
        <v>169</v>
      </c>
      <c r="F16" t="s">
        <v>221</v>
      </c>
      <c r="H16">
        <f>'Poule A-N'!F122</f>
        <v>0</v>
      </c>
      <c r="I16" t="s">
        <v>170</v>
      </c>
      <c r="J16">
        <f>'Poule A-N'!H122</f>
        <v>0</v>
      </c>
    </row>
    <row r="17" spans="1:10" ht="12.75">
      <c r="A17" t="s">
        <v>74</v>
      </c>
      <c r="B17" t="s">
        <v>75</v>
      </c>
      <c r="C17" t="s">
        <v>170</v>
      </c>
      <c r="D17" t="s">
        <v>29</v>
      </c>
      <c r="E17" t="s">
        <v>30</v>
      </c>
      <c r="F17" t="s">
        <v>221</v>
      </c>
      <c r="H17">
        <f>'Poule A-N'!F123</f>
        <v>0</v>
      </c>
      <c r="I17" t="s">
        <v>170</v>
      </c>
      <c r="J17">
        <f>'Poule A-N'!H123</f>
        <v>0</v>
      </c>
    </row>
    <row r="18" spans="1:10" ht="12.75">
      <c r="A18" t="s">
        <v>32</v>
      </c>
      <c r="B18" t="s">
        <v>33</v>
      </c>
      <c r="C18" t="s">
        <v>170</v>
      </c>
      <c r="D18" t="s">
        <v>89</v>
      </c>
      <c r="E18" t="s">
        <v>90</v>
      </c>
      <c r="F18" t="s">
        <v>221</v>
      </c>
      <c r="H18">
        <f>'Poule A-N'!F138</f>
        <v>0</v>
      </c>
      <c r="I18" t="s">
        <v>170</v>
      </c>
      <c r="J18">
        <f>'Poule A-N'!H138</f>
        <v>0</v>
      </c>
    </row>
    <row r="19" spans="1:10" ht="12.75">
      <c r="A19" t="s">
        <v>50</v>
      </c>
      <c r="B19" t="s">
        <v>51</v>
      </c>
      <c r="C19" t="s">
        <v>170</v>
      </c>
      <c r="D19" t="s">
        <v>141</v>
      </c>
      <c r="E19" t="s">
        <v>142</v>
      </c>
      <c r="F19" t="s">
        <v>221</v>
      </c>
      <c r="H19">
        <f>'Poule A-N'!F139</f>
        <v>0</v>
      </c>
      <c r="I19" t="s">
        <v>170</v>
      </c>
      <c r="J19">
        <f>'Poule A-N'!H139</f>
        <v>0</v>
      </c>
    </row>
    <row r="20" spans="1:10" ht="12.75">
      <c r="A20" t="s">
        <v>165</v>
      </c>
      <c r="B20" t="s">
        <v>166</v>
      </c>
      <c r="C20" t="s">
        <v>170</v>
      </c>
      <c r="D20" t="s">
        <v>20</v>
      </c>
      <c r="E20" t="s">
        <v>21</v>
      </c>
      <c r="F20" t="s">
        <v>221</v>
      </c>
      <c r="H20">
        <f>'Poule A-N'!F154</f>
        <v>0</v>
      </c>
      <c r="I20" t="s">
        <v>170</v>
      </c>
      <c r="J20">
        <f>'Poule A-N'!H154</f>
        <v>0</v>
      </c>
    </row>
    <row r="21" spans="1:10" ht="12.75">
      <c r="A21" t="s">
        <v>153</v>
      </c>
      <c r="B21" t="s">
        <v>154</v>
      </c>
      <c r="C21" t="s">
        <v>170</v>
      </c>
      <c r="D21" t="s">
        <v>44</v>
      </c>
      <c r="E21" t="s">
        <v>45</v>
      </c>
      <c r="F21" t="s">
        <v>221</v>
      </c>
      <c r="H21">
        <f>'Poule A-N'!F155</f>
        <v>0</v>
      </c>
      <c r="I21" t="s">
        <v>170</v>
      </c>
      <c r="J21">
        <f>'Poule A-N'!H155</f>
        <v>0</v>
      </c>
    </row>
    <row r="22" spans="1:10" ht="12.75">
      <c r="A22" t="s">
        <v>68</v>
      </c>
      <c r="B22" t="s">
        <v>69</v>
      </c>
      <c r="C22" t="s">
        <v>170</v>
      </c>
      <c r="D22" t="s">
        <v>77</v>
      </c>
      <c r="E22" t="s">
        <v>78</v>
      </c>
      <c r="F22" t="s">
        <v>221</v>
      </c>
      <c r="H22">
        <f>'Poule A-N'!F170</f>
        <v>0</v>
      </c>
      <c r="I22" t="s">
        <v>170</v>
      </c>
      <c r="J22">
        <f>'Poule A-N'!H170</f>
        <v>0</v>
      </c>
    </row>
    <row r="23" spans="1:10" ht="12.75">
      <c r="A23" t="s">
        <v>116</v>
      </c>
      <c r="B23" t="s">
        <v>117</v>
      </c>
      <c r="C23" t="s">
        <v>170</v>
      </c>
      <c r="D23" t="s">
        <v>5</v>
      </c>
      <c r="E23" t="s">
        <v>6</v>
      </c>
      <c r="F23" t="s">
        <v>221</v>
      </c>
      <c r="H23">
        <f>'Poule A-N'!F171</f>
        <v>0</v>
      </c>
      <c r="I23" t="s">
        <v>170</v>
      </c>
      <c r="J23">
        <f>'Poule A-N'!H171</f>
        <v>0</v>
      </c>
    </row>
    <row r="24" spans="1:10" ht="12.75">
      <c r="A24" t="s">
        <v>8</v>
      </c>
      <c r="B24" t="s">
        <v>9</v>
      </c>
      <c r="C24" t="s">
        <v>170</v>
      </c>
      <c r="D24" t="s">
        <v>86</v>
      </c>
      <c r="E24" t="s">
        <v>87</v>
      </c>
      <c r="F24" t="s">
        <v>221</v>
      </c>
      <c r="H24">
        <f>'Poule A-N'!F186</f>
        <v>0</v>
      </c>
      <c r="I24" t="s">
        <v>170</v>
      </c>
      <c r="J24">
        <f>'Poule A-N'!H186</f>
        <v>0</v>
      </c>
    </row>
    <row r="25" spans="1:10" ht="12.75">
      <c r="A25" t="s">
        <v>125</v>
      </c>
      <c r="B25" t="s">
        <v>126</v>
      </c>
      <c r="C25" t="s">
        <v>170</v>
      </c>
      <c r="D25" t="s">
        <v>53</v>
      </c>
      <c r="E25" t="s">
        <v>54</v>
      </c>
      <c r="F25" t="s">
        <v>221</v>
      </c>
      <c r="H25">
        <f>'Poule A-N'!F187</f>
        <v>0</v>
      </c>
      <c r="I25" t="s">
        <v>170</v>
      </c>
      <c r="J25">
        <f>'Poule A-N'!H187</f>
        <v>0</v>
      </c>
    </row>
    <row r="26" spans="1:10" ht="12.75">
      <c r="A26" t="s">
        <v>107</v>
      </c>
      <c r="B26" t="s">
        <v>108</v>
      </c>
      <c r="C26" t="s">
        <v>170</v>
      </c>
      <c r="D26" t="s">
        <v>95</v>
      </c>
      <c r="E26" t="s">
        <v>96</v>
      </c>
      <c r="F26" t="s">
        <v>221</v>
      </c>
      <c r="H26">
        <f>'Poule A-N'!F202</f>
        <v>0</v>
      </c>
      <c r="I26" t="s">
        <v>170</v>
      </c>
      <c r="J26">
        <f>'Poule A-N'!H202</f>
        <v>0</v>
      </c>
    </row>
    <row r="27" spans="1:10" ht="12.75">
      <c r="A27" t="s">
        <v>156</v>
      </c>
      <c r="B27" t="s">
        <v>157</v>
      </c>
      <c r="C27" t="s">
        <v>170</v>
      </c>
      <c r="D27" t="s">
        <v>41</v>
      </c>
      <c r="E27" t="s">
        <v>42</v>
      </c>
      <c r="F27" t="s">
        <v>221</v>
      </c>
      <c r="H27">
        <f>'Poule A-N'!F203</f>
        <v>0</v>
      </c>
      <c r="I27" t="s">
        <v>170</v>
      </c>
      <c r="J27">
        <f>'Poule A-N'!H203</f>
        <v>0</v>
      </c>
    </row>
    <row r="28" spans="1:10" ht="12.75">
      <c r="A28" t="s">
        <v>62</v>
      </c>
      <c r="B28" t="s">
        <v>63</v>
      </c>
      <c r="C28" t="s">
        <v>170</v>
      </c>
      <c r="D28" t="s">
        <v>147</v>
      </c>
      <c r="E28" t="s">
        <v>148</v>
      </c>
      <c r="F28" t="s">
        <v>221</v>
      </c>
      <c r="H28">
        <f>'Poule A-N'!F218</f>
        <v>0</v>
      </c>
      <c r="I28" t="s">
        <v>170</v>
      </c>
      <c r="J28">
        <f>'Poule A-N'!H218</f>
        <v>0</v>
      </c>
    </row>
  </sheetData>
  <mergeCells count="1">
    <mergeCell ref="H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D23" sqref="D23"/>
    </sheetView>
  </sheetViews>
  <sheetFormatPr defaultColWidth="9.140625" defaultRowHeight="12.75"/>
  <cols>
    <col min="1" max="1" width="21.57421875" style="0" bestFit="1" customWidth="1"/>
    <col min="2" max="2" width="16.28125" style="0" bestFit="1" customWidth="1"/>
    <col min="3" max="3" width="1.57421875" style="0" bestFit="1" customWidth="1"/>
    <col min="4" max="4" width="39.7109375" style="0" bestFit="1" customWidth="1"/>
    <col min="5" max="5" width="16.28125" style="0" bestFit="1" customWidth="1"/>
    <col min="6" max="6" width="10.140625" style="0" bestFit="1" customWidth="1"/>
    <col min="7" max="7" width="3.57421875" style="0" customWidth="1"/>
    <col min="8" max="8" width="3.00390625" style="0" bestFit="1" customWidth="1"/>
    <col min="9" max="9" width="1.57421875" style="0" bestFit="1" customWidth="1"/>
    <col min="10" max="10" width="3.00390625" style="0" bestFit="1" customWidth="1"/>
  </cols>
  <sheetData>
    <row r="1" spans="8:10" ht="12.75">
      <c r="H1" s="74" t="s">
        <v>220</v>
      </c>
      <c r="I1" s="74"/>
      <c r="J1" s="74"/>
    </row>
    <row r="2" spans="1:10" ht="12.75">
      <c r="A2" t="s">
        <v>92</v>
      </c>
      <c r="B2" t="s">
        <v>93</v>
      </c>
      <c r="C2" t="s">
        <v>170</v>
      </c>
      <c r="D2" t="s">
        <v>47</v>
      </c>
      <c r="E2" t="s">
        <v>48</v>
      </c>
      <c r="F2" t="s">
        <v>221</v>
      </c>
      <c r="H2">
        <f>'Poule A-N'!F12</f>
        <v>0</v>
      </c>
      <c r="I2" t="s">
        <v>170</v>
      </c>
      <c r="J2">
        <f>'Poule A-N'!H12</f>
        <v>0</v>
      </c>
    </row>
    <row r="3" spans="1:10" ht="12.75">
      <c r="A3" t="s">
        <v>14</v>
      </c>
      <c r="B3" t="s">
        <v>15</v>
      </c>
      <c r="C3" t="s">
        <v>170</v>
      </c>
      <c r="D3" t="s">
        <v>150</v>
      </c>
      <c r="E3" t="s">
        <v>151</v>
      </c>
      <c r="F3" t="s">
        <v>221</v>
      </c>
      <c r="H3">
        <f>'Poule A-N'!F13</f>
        <v>0</v>
      </c>
      <c r="I3" t="s">
        <v>170</v>
      </c>
      <c r="J3">
        <f>'Poule A-N'!H13</f>
        <v>0</v>
      </c>
    </row>
    <row r="4" spans="1:10" ht="12.75">
      <c r="A4" t="s">
        <v>119</v>
      </c>
      <c r="B4" t="s">
        <v>120</v>
      </c>
      <c r="C4" t="s">
        <v>170</v>
      </c>
      <c r="D4" t="s">
        <v>56</v>
      </c>
      <c r="E4" t="s">
        <v>57</v>
      </c>
      <c r="F4" t="s">
        <v>221</v>
      </c>
      <c r="H4">
        <f>'Poule A-N'!F28</f>
        <v>0</v>
      </c>
      <c r="I4" t="s">
        <v>170</v>
      </c>
      <c r="J4">
        <f>'Poule A-N'!H28</f>
        <v>0</v>
      </c>
    </row>
    <row r="5" spans="1:10" ht="12.75">
      <c r="A5" t="s">
        <v>113</v>
      </c>
      <c r="B5" t="s">
        <v>114</v>
      </c>
      <c r="C5" t="s">
        <v>170</v>
      </c>
      <c r="D5" t="s">
        <v>162</v>
      </c>
      <c r="E5" t="s">
        <v>163</v>
      </c>
      <c r="F5" t="s">
        <v>221</v>
      </c>
      <c r="H5">
        <f>'Poule A-N'!F29</f>
        <v>0</v>
      </c>
      <c r="I5" t="s">
        <v>170</v>
      </c>
      <c r="J5">
        <f>'Poule A-N'!H29</f>
        <v>0</v>
      </c>
    </row>
    <row r="6" spans="1:10" ht="12.75">
      <c r="A6" t="s">
        <v>98</v>
      </c>
      <c r="B6" t="s">
        <v>99</v>
      </c>
      <c r="C6" t="s">
        <v>170</v>
      </c>
      <c r="D6" t="s">
        <v>65</v>
      </c>
      <c r="E6" t="s">
        <v>66</v>
      </c>
      <c r="F6" t="s">
        <v>221</v>
      </c>
      <c r="H6">
        <f>'Poule A-N'!F44</f>
        <v>0</v>
      </c>
      <c r="I6" t="s">
        <v>170</v>
      </c>
      <c r="J6">
        <f>'Poule A-N'!H44</f>
        <v>0</v>
      </c>
    </row>
    <row r="7" spans="1:10" ht="12.75">
      <c r="A7" t="s">
        <v>131</v>
      </c>
      <c r="B7" t="s">
        <v>132</v>
      </c>
      <c r="C7" t="s">
        <v>170</v>
      </c>
      <c r="D7" t="s">
        <v>144</v>
      </c>
      <c r="E7" t="s">
        <v>145</v>
      </c>
      <c r="F7" t="s">
        <v>221</v>
      </c>
      <c r="H7">
        <f>'Poule A-N'!F45</f>
        <v>0</v>
      </c>
      <c r="I7" t="s">
        <v>170</v>
      </c>
      <c r="J7">
        <f>'Poule A-N'!H45</f>
        <v>0</v>
      </c>
    </row>
    <row r="8" spans="1:10" ht="12.75">
      <c r="A8" t="s">
        <v>104</v>
      </c>
      <c r="B8" t="s">
        <v>105</v>
      </c>
      <c r="C8" t="s">
        <v>170</v>
      </c>
      <c r="D8" t="s">
        <v>122</v>
      </c>
      <c r="E8" t="s">
        <v>123</v>
      </c>
      <c r="F8" t="s">
        <v>221</v>
      </c>
      <c r="H8">
        <f>'Poule A-N'!F60</f>
        <v>0</v>
      </c>
      <c r="I8" t="s">
        <v>170</v>
      </c>
      <c r="J8">
        <f>'Poule A-N'!H60</f>
        <v>0</v>
      </c>
    </row>
    <row r="9" spans="1:10" ht="12.75">
      <c r="A9" t="s">
        <v>222</v>
      </c>
      <c r="B9" t="s">
        <v>224</v>
      </c>
      <c r="C9" t="s">
        <v>170</v>
      </c>
      <c r="D9" t="s">
        <v>23</v>
      </c>
      <c r="E9" t="s">
        <v>24</v>
      </c>
      <c r="F9" t="s">
        <v>221</v>
      </c>
      <c r="H9">
        <f>'Poule A-N'!F61</f>
        <v>0</v>
      </c>
      <c r="I9" t="s">
        <v>170</v>
      </c>
      <c r="J9">
        <f>'Poule A-N'!H61</f>
        <v>0</v>
      </c>
    </row>
    <row r="10" spans="1:10" ht="12.75">
      <c r="A10" t="s">
        <v>159</v>
      </c>
      <c r="B10" t="s">
        <v>160</v>
      </c>
      <c r="C10" t="s">
        <v>170</v>
      </c>
      <c r="D10" t="s">
        <v>35</v>
      </c>
      <c r="E10" t="s">
        <v>36</v>
      </c>
      <c r="F10" t="s">
        <v>221</v>
      </c>
      <c r="H10">
        <f>'Poule A-N'!F76</f>
        <v>0</v>
      </c>
      <c r="I10" t="s">
        <v>170</v>
      </c>
      <c r="J10">
        <f>'Poule A-N'!H76</f>
        <v>0</v>
      </c>
    </row>
    <row r="11" spans="1:10" ht="12.75">
      <c r="A11" t="s">
        <v>38</v>
      </c>
      <c r="B11" t="s">
        <v>39</v>
      </c>
      <c r="C11" t="s">
        <v>170</v>
      </c>
      <c r="D11" t="s">
        <v>128</v>
      </c>
      <c r="E11" t="s">
        <v>129</v>
      </c>
      <c r="F11" t="s">
        <v>221</v>
      </c>
      <c r="H11">
        <f>'Poule A-N'!F77</f>
        <v>0</v>
      </c>
      <c r="I11" t="s">
        <v>170</v>
      </c>
      <c r="J11">
        <f>'Poule A-N'!H77</f>
        <v>0</v>
      </c>
    </row>
    <row r="12" spans="1:10" ht="12.75">
      <c r="A12" t="s">
        <v>17</v>
      </c>
      <c r="B12" t="s">
        <v>18</v>
      </c>
      <c r="C12" t="s">
        <v>170</v>
      </c>
      <c r="D12" t="s">
        <v>11</v>
      </c>
      <c r="E12" t="s">
        <v>12</v>
      </c>
      <c r="F12" t="s">
        <v>221</v>
      </c>
      <c r="H12">
        <f>'Poule A-N'!F92</f>
        <v>0</v>
      </c>
      <c r="I12" t="s">
        <v>170</v>
      </c>
      <c r="J12">
        <f>'Poule A-N'!H92</f>
        <v>0</v>
      </c>
    </row>
    <row r="13" spans="1:10" ht="12.75">
      <c r="A13" t="s">
        <v>71</v>
      </c>
      <c r="B13" t="s">
        <v>72</v>
      </c>
      <c r="C13" t="s">
        <v>170</v>
      </c>
      <c r="D13" t="s">
        <v>183</v>
      </c>
      <c r="E13" t="s">
        <v>184</v>
      </c>
      <c r="F13" t="s">
        <v>221</v>
      </c>
      <c r="H13">
        <f>'Poule A-N'!F93</f>
        <v>0</v>
      </c>
      <c r="I13" t="s">
        <v>170</v>
      </c>
      <c r="J13">
        <f>'Poule A-N'!H93</f>
        <v>0</v>
      </c>
    </row>
    <row r="14" spans="1:10" ht="12.75">
      <c r="A14" t="s">
        <v>101</v>
      </c>
      <c r="B14" t="s">
        <v>102</v>
      </c>
      <c r="C14" t="s">
        <v>170</v>
      </c>
      <c r="D14" t="s">
        <v>26</v>
      </c>
      <c r="E14" t="s">
        <v>27</v>
      </c>
      <c r="F14" t="s">
        <v>221</v>
      </c>
      <c r="H14">
        <f>'Poule A-N'!F108</f>
        <v>0</v>
      </c>
      <c r="I14" t="s">
        <v>170</v>
      </c>
      <c r="J14">
        <f>'Poule A-N'!H108</f>
        <v>0</v>
      </c>
    </row>
    <row r="15" spans="1:10" ht="12.75">
      <c r="A15" t="s">
        <v>59</v>
      </c>
      <c r="B15" t="s">
        <v>60</v>
      </c>
      <c r="C15" t="s">
        <v>170</v>
      </c>
      <c r="D15" t="s">
        <v>137</v>
      </c>
      <c r="E15" t="s">
        <v>139</v>
      </c>
      <c r="F15" t="s">
        <v>221</v>
      </c>
      <c r="H15">
        <f>'Poule A-N'!F109</f>
        <v>0</v>
      </c>
      <c r="I15" t="s">
        <v>170</v>
      </c>
      <c r="J15">
        <f>'Poule A-N'!H109</f>
        <v>0</v>
      </c>
    </row>
    <row r="16" spans="1:10" ht="12.75">
      <c r="A16" t="s">
        <v>110</v>
      </c>
      <c r="B16" t="s">
        <v>111</v>
      </c>
      <c r="C16" t="s">
        <v>170</v>
      </c>
      <c r="D16" t="s">
        <v>74</v>
      </c>
      <c r="E16" t="s">
        <v>75</v>
      </c>
      <c r="F16" t="s">
        <v>221</v>
      </c>
      <c r="H16">
        <f>'Poule A-N'!F124</f>
        <v>0</v>
      </c>
      <c r="I16" t="s">
        <v>170</v>
      </c>
      <c r="J16">
        <f>'Poule A-N'!H124</f>
        <v>0</v>
      </c>
    </row>
    <row r="17" spans="1:10" ht="12.75">
      <c r="A17" t="s">
        <v>168</v>
      </c>
      <c r="B17" t="s">
        <v>169</v>
      </c>
      <c r="C17" t="s">
        <v>170</v>
      </c>
      <c r="D17" t="s">
        <v>29</v>
      </c>
      <c r="E17" t="s">
        <v>30</v>
      </c>
      <c r="F17" t="s">
        <v>221</v>
      </c>
      <c r="H17">
        <f>'Poule A-N'!F125</f>
        <v>0</v>
      </c>
      <c r="I17" t="s">
        <v>170</v>
      </c>
      <c r="J17">
        <f>'Poule A-N'!H125</f>
        <v>0</v>
      </c>
    </row>
    <row r="18" spans="1:10" ht="12.75">
      <c r="A18" t="s">
        <v>32</v>
      </c>
      <c r="B18" t="s">
        <v>33</v>
      </c>
      <c r="C18" t="s">
        <v>170</v>
      </c>
      <c r="D18" t="s">
        <v>50</v>
      </c>
      <c r="E18" t="s">
        <v>51</v>
      </c>
      <c r="F18" t="s">
        <v>221</v>
      </c>
      <c r="H18">
        <f>'Poule A-N'!F140</f>
        <v>0</v>
      </c>
      <c r="I18" t="s">
        <v>170</v>
      </c>
      <c r="J18">
        <f>'Poule A-N'!H140</f>
        <v>0</v>
      </c>
    </row>
    <row r="19" spans="1:10" ht="12.75">
      <c r="A19" t="s">
        <v>89</v>
      </c>
      <c r="B19" t="s">
        <v>90</v>
      </c>
      <c r="C19" t="s">
        <v>170</v>
      </c>
      <c r="D19" t="s">
        <v>141</v>
      </c>
      <c r="E19" t="s">
        <v>142</v>
      </c>
      <c r="F19" t="s">
        <v>221</v>
      </c>
      <c r="H19">
        <f>'Poule A-N'!F141</f>
        <v>0</v>
      </c>
      <c r="I19" t="s">
        <v>170</v>
      </c>
      <c r="J19">
        <f>'Poule A-N'!H141</f>
        <v>0</v>
      </c>
    </row>
    <row r="20" spans="1:10" ht="12.75">
      <c r="A20" t="s">
        <v>165</v>
      </c>
      <c r="B20" t="s">
        <v>166</v>
      </c>
      <c r="C20" t="s">
        <v>170</v>
      </c>
      <c r="D20" t="s">
        <v>153</v>
      </c>
      <c r="E20" t="s">
        <v>154</v>
      </c>
      <c r="F20" t="s">
        <v>221</v>
      </c>
      <c r="H20">
        <f>'Poule A-N'!F156</f>
        <v>0</v>
      </c>
      <c r="I20" t="s">
        <v>170</v>
      </c>
      <c r="J20">
        <f>'Poule A-N'!H156</f>
        <v>0</v>
      </c>
    </row>
    <row r="21" spans="1:10" ht="12.75">
      <c r="A21" t="s">
        <v>20</v>
      </c>
      <c r="B21" t="s">
        <v>21</v>
      </c>
      <c r="C21" t="s">
        <v>170</v>
      </c>
      <c r="D21" t="s">
        <v>44</v>
      </c>
      <c r="E21" t="s">
        <v>45</v>
      </c>
      <c r="F21" t="s">
        <v>221</v>
      </c>
      <c r="H21">
        <f>'Poule A-N'!F157</f>
        <v>0</v>
      </c>
      <c r="I21" t="s">
        <v>170</v>
      </c>
      <c r="J21">
        <f>'Poule A-N'!H157</f>
        <v>0</v>
      </c>
    </row>
    <row r="22" spans="1:10" ht="12.75">
      <c r="A22" t="s">
        <v>68</v>
      </c>
      <c r="B22" t="s">
        <v>69</v>
      </c>
      <c r="C22" t="s">
        <v>170</v>
      </c>
      <c r="D22" t="s">
        <v>116</v>
      </c>
      <c r="E22" t="s">
        <v>117</v>
      </c>
      <c r="F22" t="s">
        <v>221</v>
      </c>
      <c r="H22">
        <f>'Poule A-N'!F172</f>
        <v>0</v>
      </c>
      <c r="I22" t="s">
        <v>170</v>
      </c>
      <c r="J22">
        <f>'Poule A-N'!H172</f>
        <v>0</v>
      </c>
    </row>
    <row r="23" spans="1:10" ht="12.75">
      <c r="A23" t="s">
        <v>77</v>
      </c>
      <c r="B23" t="s">
        <v>78</v>
      </c>
      <c r="C23" t="s">
        <v>170</v>
      </c>
      <c r="D23" t="s">
        <v>5</v>
      </c>
      <c r="E23" t="s">
        <v>6</v>
      </c>
      <c r="F23" t="s">
        <v>221</v>
      </c>
      <c r="H23">
        <f>'Poule A-N'!F173</f>
        <v>0</v>
      </c>
      <c r="I23" t="s">
        <v>170</v>
      </c>
      <c r="J23">
        <f>'Poule A-N'!H173</f>
        <v>0</v>
      </c>
    </row>
    <row r="24" spans="1:10" ht="12.75">
      <c r="A24" t="s">
        <v>8</v>
      </c>
      <c r="B24" t="s">
        <v>9</v>
      </c>
      <c r="C24" t="s">
        <v>170</v>
      </c>
      <c r="D24" t="s">
        <v>125</v>
      </c>
      <c r="E24" t="s">
        <v>126</v>
      </c>
      <c r="F24" t="s">
        <v>221</v>
      </c>
      <c r="H24">
        <f>'Poule A-N'!F188</f>
        <v>0</v>
      </c>
      <c r="I24" t="s">
        <v>170</v>
      </c>
      <c r="J24">
        <f>'Poule A-N'!H188</f>
        <v>0</v>
      </c>
    </row>
    <row r="25" spans="1:10" ht="12.75">
      <c r="A25" t="s">
        <v>86</v>
      </c>
      <c r="B25" t="s">
        <v>87</v>
      </c>
      <c r="C25" t="s">
        <v>170</v>
      </c>
      <c r="D25" t="s">
        <v>53</v>
      </c>
      <c r="E25" t="s">
        <v>54</v>
      </c>
      <c r="F25" t="s">
        <v>221</v>
      </c>
      <c r="H25">
        <f>'Poule A-N'!F189</f>
        <v>0</v>
      </c>
      <c r="I25" t="s">
        <v>170</v>
      </c>
      <c r="J25">
        <f>'Poule A-N'!H189</f>
        <v>0</v>
      </c>
    </row>
    <row r="26" spans="1:10" ht="12.75">
      <c r="A26" t="s">
        <v>107</v>
      </c>
      <c r="B26" t="s">
        <v>108</v>
      </c>
      <c r="C26" t="s">
        <v>170</v>
      </c>
      <c r="D26" t="s">
        <v>156</v>
      </c>
      <c r="E26" t="s">
        <v>157</v>
      </c>
      <c r="F26" t="s">
        <v>221</v>
      </c>
      <c r="H26">
        <f>'Poule A-N'!F204</f>
        <v>0</v>
      </c>
      <c r="I26" t="s">
        <v>170</v>
      </c>
      <c r="J26">
        <f>'Poule A-N'!H204</f>
        <v>0</v>
      </c>
    </row>
    <row r="27" spans="1:10" ht="12.75">
      <c r="A27" t="s">
        <v>95</v>
      </c>
      <c r="B27" t="s">
        <v>96</v>
      </c>
      <c r="C27" t="s">
        <v>170</v>
      </c>
      <c r="D27" t="s">
        <v>41</v>
      </c>
      <c r="E27" t="s">
        <v>42</v>
      </c>
      <c r="F27" t="s">
        <v>221</v>
      </c>
      <c r="H27">
        <f>'Poule A-N'!F205</f>
        <v>0</v>
      </c>
      <c r="I27" t="s">
        <v>170</v>
      </c>
      <c r="J27">
        <f>'Poule A-N'!H205</f>
        <v>0</v>
      </c>
    </row>
    <row r="28" spans="1:10" ht="12.75">
      <c r="A28" t="s">
        <v>62</v>
      </c>
      <c r="B28" t="s">
        <v>63</v>
      </c>
      <c r="C28" t="s">
        <v>170</v>
      </c>
      <c r="D28" t="s">
        <v>83</v>
      </c>
      <c r="E28" t="s">
        <v>84</v>
      </c>
      <c r="F28" t="s">
        <v>221</v>
      </c>
      <c r="H28">
        <f>'Poule A-N'!F220</f>
        <v>0</v>
      </c>
      <c r="I28" t="s">
        <v>170</v>
      </c>
      <c r="J28">
        <f>'Poule A-N'!H220</f>
        <v>0</v>
      </c>
    </row>
  </sheetData>
  <mergeCells count="1">
    <mergeCell ref="H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L25" sqref="L25"/>
    </sheetView>
  </sheetViews>
  <sheetFormatPr defaultColWidth="9.140625" defaultRowHeight="12.75"/>
  <cols>
    <col min="1" max="1" width="21.57421875" style="0" bestFit="1" customWidth="1"/>
    <col min="2" max="2" width="16.28125" style="0" bestFit="1" customWidth="1"/>
    <col min="3" max="3" width="1.57421875" style="0" bestFit="1" customWidth="1"/>
    <col min="4" max="4" width="39.7109375" style="0" bestFit="1" customWidth="1"/>
    <col min="5" max="5" width="16.28125" style="0" bestFit="1" customWidth="1"/>
    <col min="6" max="6" width="10.140625" style="0" bestFit="1" customWidth="1"/>
    <col min="7" max="7" width="4.140625" style="0" customWidth="1"/>
    <col min="8" max="8" width="3.00390625" style="0" bestFit="1" customWidth="1"/>
    <col min="9" max="9" width="1.57421875" style="0" bestFit="1" customWidth="1"/>
    <col min="10" max="10" width="3.00390625" style="0" bestFit="1" customWidth="1"/>
  </cols>
  <sheetData>
    <row r="1" spans="8:10" ht="12.75">
      <c r="H1" s="74" t="s">
        <v>220</v>
      </c>
      <c r="I1" s="74"/>
      <c r="J1" s="74"/>
    </row>
    <row r="2" spans="1:10" ht="12.75">
      <c r="A2" t="s">
        <v>92</v>
      </c>
      <c r="B2" t="s">
        <v>93</v>
      </c>
      <c r="C2" t="s">
        <v>170</v>
      </c>
      <c r="D2" t="s">
        <v>150</v>
      </c>
      <c r="E2" t="s">
        <v>151</v>
      </c>
      <c r="F2" t="s">
        <v>221</v>
      </c>
      <c r="H2">
        <f>'Poule A-N'!F14</f>
        <v>0</v>
      </c>
      <c r="I2" t="s">
        <v>170</v>
      </c>
      <c r="J2">
        <f>'Poule A-N'!H14</f>
        <v>0</v>
      </c>
    </row>
    <row r="3" spans="1:10" ht="12.75">
      <c r="A3" t="s">
        <v>14</v>
      </c>
      <c r="B3" t="s">
        <v>15</v>
      </c>
      <c r="C3" t="s">
        <v>170</v>
      </c>
      <c r="D3" t="s">
        <v>47</v>
      </c>
      <c r="E3" t="s">
        <v>48</v>
      </c>
      <c r="F3" t="s">
        <v>221</v>
      </c>
      <c r="H3">
        <f>'Poule A-N'!F15</f>
        <v>0</v>
      </c>
      <c r="I3" t="s">
        <v>170</v>
      </c>
      <c r="J3">
        <f>'Poule A-N'!H15</f>
        <v>0</v>
      </c>
    </row>
    <row r="4" spans="1:10" ht="12.75">
      <c r="A4" t="s">
        <v>119</v>
      </c>
      <c r="B4" t="s">
        <v>120</v>
      </c>
      <c r="C4" t="s">
        <v>170</v>
      </c>
      <c r="D4" t="s">
        <v>162</v>
      </c>
      <c r="E4" t="s">
        <v>163</v>
      </c>
      <c r="F4" t="s">
        <v>221</v>
      </c>
      <c r="H4">
        <f>'Poule A-N'!F30</f>
        <v>0</v>
      </c>
      <c r="I4" t="s">
        <v>170</v>
      </c>
      <c r="J4">
        <f>'Poule A-N'!H30</f>
        <v>0</v>
      </c>
    </row>
    <row r="5" spans="1:10" ht="12.75">
      <c r="A5" t="s">
        <v>113</v>
      </c>
      <c r="B5" t="s">
        <v>114</v>
      </c>
      <c r="C5" t="s">
        <v>170</v>
      </c>
      <c r="D5" t="s">
        <v>56</v>
      </c>
      <c r="E5" t="s">
        <v>57</v>
      </c>
      <c r="F5" t="s">
        <v>221</v>
      </c>
      <c r="H5">
        <f>'Poule A-N'!F31</f>
        <v>0</v>
      </c>
      <c r="I5" t="s">
        <v>170</v>
      </c>
      <c r="J5">
        <f>'Poule A-N'!H31</f>
        <v>0</v>
      </c>
    </row>
    <row r="6" spans="1:10" ht="12.75">
      <c r="A6" t="s">
        <v>98</v>
      </c>
      <c r="B6" t="s">
        <v>99</v>
      </c>
      <c r="C6" t="s">
        <v>170</v>
      </c>
      <c r="D6" t="s">
        <v>144</v>
      </c>
      <c r="E6" t="s">
        <v>145</v>
      </c>
      <c r="F6" t="s">
        <v>221</v>
      </c>
      <c r="H6">
        <f>'Poule A-N'!F46</f>
        <v>0</v>
      </c>
      <c r="I6" t="s">
        <v>170</v>
      </c>
      <c r="J6">
        <f>'Poule A-N'!H46</f>
        <v>0</v>
      </c>
    </row>
    <row r="7" spans="1:10" ht="12.75">
      <c r="A7" t="s">
        <v>131</v>
      </c>
      <c r="B7" t="s">
        <v>132</v>
      </c>
      <c r="C7" t="s">
        <v>170</v>
      </c>
      <c r="D7" t="s">
        <v>65</v>
      </c>
      <c r="E7" t="s">
        <v>66</v>
      </c>
      <c r="F7" t="s">
        <v>221</v>
      </c>
      <c r="H7">
        <f>'Poule A-N'!F47</f>
        <v>0</v>
      </c>
      <c r="I7" t="s">
        <v>170</v>
      </c>
      <c r="J7">
        <f>'Poule A-N'!H47</f>
        <v>0</v>
      </c>
    </row>
    <row r="8" spans="1:10" ht="12.75">
      <c r="A8" t="s">
        <v>104</v>
      </c>
      <c r="B8" t="s">
        <v>105</v>
      </c>
      <c r="C8" t="s">
        <v>170</v>
      </c>
      <c r="D8" t="s">
        <v>23</v>
      </c>
      <c r="E8" t="s">
        <v>24</v>
      </c>
      <c r="F8" t="s">
        <v>221</v>
      </c>
      <c r="H8">
        <f>'Poule A-N'!F62</f>
        <v>0</v>
      </c>
      <c r="I8" t="s">
        <v>170</v>
      </c>
      <c r="J8">
        <f>'Poule A-N'!H62</f>
        <v>0</v>
      </c>
    </row>
    <row r="9" spans="1:10" ht="12.75">
      <c r="A9" t="s">
        <v>222</v>
      </c>
      <c r="B9" t="s">
        <v>224</v>
      </c>
      <c r="C9" t="s">
        <v>170</v>
      </c>
      <c r="D9" t="s">
        <v>122</v>
      </c>
      <c r="E9" t="s">
        <v>123</v>
      </c>
      <c r="F9" t="s">
        <v>221</v>
      </c>
      <c r="H9">
        <f>'Poule A-N'!F63</f>
        <v>0</v>
      </c>
      <c r="I9" t="s">
        <v>170</v>
      </c>
      <c r="J9">
        <f>'Poule A-N'!H63</f>
        <v>0</v>
      </c>
    </row>
    <row r="10" spans="1:10" ht="12.75">
      <c r="A10" t="s">
        <v>159</v>
      </c>
      <c r="B10" t="s">
        <v>160</v>
      </c>
      <c r="C10" t="s">
        <v>170</v>
      </c>
      <c r="D10" t="s">
        <v>128</v>
      </c>
      <c r="E10" t="s">
        <v>129</v>
      </c>
      <c r="F10" t="s">
        <v>221</v>
      </c>
      <c r="H10">
        <f>'Poule A-N'!F78</f>
        <v>0</v>
      </c>
      <c r="I10" t="s">
        <v>170</v>
      </c>
      <c r="J10">
        <f>'Poule A-N'!H78</f>
        <v>0</v>
      </c>
    </row>
    <row r="11" spans="1:10" ht="12.75">
      <c r="A11" t="s">
        <v>38</v>
      </c>
      <c r="B11" t="s">
        <v>39</v>
      </c>
      <c r="C11" t="s">
        <v>170</v>
      </c>
      <c r="D11" t="s">
        <v>35</v>
      </c>
      <c r="E11" t="s">
        <v>36</v>
      </c>
      <c r="F11" t="s">
        <v>221</v>
      </c>
      <c r="H11">
        <f>'Poule A-N'!F79</f>
        <v>0</v>
      </c>
      <c r="I11" t="s">
        <v>170</v>
      </c>
      <c r="J11">
        <f>'Poule A-N'!H79</f>
        <v>0</v>
      </c>
    </row>
    <row r="12" spans="1:10" ht="12.75">
      <c r="A12" t="s">
        <v>17</v>
      </c>
      <c r="B12" t="s">
        <v>18</v>
      </c>
      <c r="C12" t="s">
        <v>170</v>
      </c>
      <c r="D12" t="s">
        <v>183</v>
      </c>
      <c r="E12" t="s">
        <v>184</v>
      </c>
      <c r="F12" t="s">
        <v>221</v>
      </c>
      <c r="H12">
        <f>'Poule A-N'!F94</f>
        <v>0</v>
      </c>
      <c r="I12" t="s">
        <v>170</v>
      </c>
      <c r="J12">
        <f>'Poule A-N'!H94</f>
        <v>0</v>
      </c>
    </row>
    <row r="13" spans="1:10" ht="12.75">
      <c r="A13" t="s">
        <v>71</v>
      </c>
      <c r="B13" t="s">
        <v>72</v>
      </c>
      <c r="C13" t="s">
        <v>170</v>
      </c>
      <c r="D13" t="s">
        <v>11</v>
      </c>
      <c r="E13" t="s">
        <v>12</v>
      </c>
      <c r="F13" t="s">
        <v>221</v>
      </c>
      <c r="H13">
        <f>'Poule A-N'!F95</f>
        <v>0</v>
      </c>
      <c r="I13" t="s">
        <v>170</v>
      </c>
      <c r="J13">
        <f>'Poule A-N'!H95</f>
        <v>0</v>
      </c>
    </row>
    <row r="14" spans="1:10" ht="12.75">
      <c r="A14" t="s">
        <v>101</v>
      </c>
      <c r="B14" t="s">
        <v>102</v>
      </c>
      <c r="C14" t="s">
        <v>170</v>
      </c>
      <c r="D14" t="s">
        <v>137</v>
      </c>
      <c r="E14" t="s">
        <v>139</v>
      </c>
      <c r="F14" t="s">
        <v>221</v>
      </c>
      <c r="H14">
        <f>'Poule A-N'!F110</f>
        <v>0</v>
      </c>
      <c r="I14" t="s">
        <v>170</v>
      </c>
      <c r="J14">
        <f>'Poule A-N'!H110</f>
        <v>0</v>
      </c>
    </row>
    <row r="15" spans="1:10" ht="12.75">
      <c r="A15" t="s">
        <v>59</v>
      </c>
      <c r="B15" t="s">
        <v>60</v>
      </c>
      <c r="C15" t="s">
        <v>170</v>
      </c>
      <c r="D15" t="s">
        <v>26</v>
      </c>
      <c r="E15" t="s">
        <v>27</v>
      </c>
      <c r="F15" t="s">
        <v>221</v>
      </c>
      <c r="H15">
        <f>'Poule A-N'!F111</f>
        <v>0</v>
      </c>
      <c r="I15" t="s">
        <v>170</v>
      </c>
      <c r="J15">
        <f>'Poule A-N'!H111</f>
        <v>0</v>
      </c>
    </row>
    <row r="16" spans="1:10" ht="12.75">
      <c r="A16" t="s">
        <v>110</v>
      </c>
      <c r="B16" t="s">
        <v>111</v>
      </c>
      <c r="C16" t="s">
        <v>170</v>
      </c>
      <c r="D16" t="s">
        <v>29</v>
      </c>
      <c r="E16" t="s">
        <v>30</v>
      </c>
      <c r="F16" t="s">
        <v>221</v>
      </c>
      <c r="H16">
        <f>'Poule A-N'!F126</f>
        <v>0</v>
      </c>
      <c r="I16" t="s">
        <v>170</v>
      </c>
      <c r="J16">
        <f>'Poule A-N'!H126</f>
        <v>0</v>
      </c>
    </row>
    <row r="17" spans="1:10" ht="12.75">
      <c r="A17" t="s">
        <v>168</v>
      </c>
      <c r="B17" t="s">
        <v>169</v>
      </c>
      <c r="C17" t="s">
        <v>170</v>
      </c>
      <c r="D17" t="s">
        <v>74</v>
      </c>
      <c r="E17" t="s">
        <v>75</v>
      </c>
      <c r="F17" t="s">
        <v>221</v>
      </c>
      <c r="H17">
        <f>'Poule A-N'!F127</f>
        <v>0</v>
      </c>
      <c r="I17" t="s">
        <v>170</v>
      </c>
      <c r="J17">
        <f>'Poule A-N'!H127</f>
        <v>0</v>
      </c>
    </row>
    <row r="18" spans="1:10" ht="12.75">
      <c r="A18" t="s">
        <v>32</v>
      </c>
      <c r="B18" t="s">
        <v>33</v>
      </c>
      <c r="C18" t="s">
        <v>170</v>
      </c>
      <c r="D18" t="s">
        <v>141</v>
      </c>
      <c r="E18" t="s">
        <v>142</v>
      </c>
      <c r="F18" t="s">
        <v>221</v>
      </c>
      <c r="H18">
        <f>'Poule A-N'!F142</f>
        <v>0</v>
      </c>
      <c r="I18" t="s">
        <v>170</v>
      </c>
      <c r="J18">
        <f>'Poule A-N'!H142</f>
        <v>0</v>
      </c>
    </row>
    <row r="19" spans="1:10" ht="12.75">
      <c r="A19" t="s">
        <v>89</v>
      </c>
      <c r="B19" t="s">
        <v>90</v>
      </c>
      <c r="C19" t="s">
        <v>170</v>
      </c>
      <c r="D19" t="s">
        <v>50</v>
      </c>
      <c r="E19" t="s">
        <v>51</v>
      </c>
      <c r="F19" t="s">
        <v>221</v>
      </c>
      <c r="H19">
        <f>'Poule A-N'!F143</f>
        <v>0</v>
      </c>
      <c r="I19" t="s">
        <v>170</v>
      </c>
      <c r="J19">
        <f>'Poule A-N'!H143</f>
        <v>0</v>
      </c>
    </row>
    <row r="20" spans="1:10" ht="12.75">
      <c r="A20" t="s">
        <v>165</v>
      </c>
      <c r="B20" t="s">
        <v>166</v>
      </c>
      <c r="C20" t="s">
        <v>170</v>
      </c>
      <c r="D20" t="s">
        <v>44</v>
      </c>
      <c r="E20" t="s">
        <v>45</v>
      </c>
      <c r="F20" t="s">
        <v>221</v>
      </c>
      <c r="H20">
        <f>'Poule A-N'!F158</f>
        <v>0</v>
      </c>
      <c r="I20" t="s">
        <v>170</v>
      </c>
      <c r="J20">
        <f>'Poule A-N'!H158</f>
        <v>0</v>
      </c>
    </row>
    <row r="21" spans="1:10" ht="12.75">
      <c r="A21" t="s">
        <v>20</v>
      </c>
      <c r="B21" t="s">
        <v>21</v>
      </c>
      <c r="C21" t="s">
        <v>170</v>
      </c>
      <c r="D21" t="s">
        <v>153</v>
      </c>
      <c r="E21" t="s">
        <v>154</v>
      </c>
      <c r="F21" t="s">
        <v>221</v>
      </c>
      <c r="H21">
        <f>'Poule A-N'!F159</f>
        <v>0</v>
      </c>
      <c r="I21" t="s">
        <v>170</v>
      </c>
      <c r="J21">
        <f>'Poule A-N'!H159</f>
        <v>0</v>
      </c>
    </row>
    <row r="22" spans="1:10" ht="12.75">
      <c r="A22" t="s">
        <v>68</v>
      </c>
      <c r="B22" t="s">
        <v>69</v>
      </c>
      <c r="C22" t="s">
        <v>170</v>
      </c>
      <c r="D22" t="s">
        <v>5</v>
      </c>
      <c r="E22" t="s">
        <v>6</v>
      </c>
      <c r="F22" t="s">
        <v>221</v>
      </c>
      <c r="H22">
        <f>'Poule A-N'!F174</f>
        <v>0</v>
      </c>
      <c r="I22" t="s">
        <v>170</v>
      </c>
      <c r="J22">
        <f>'Poule A-N'!H174</f>
        <v>0</v>
      </c>
    </row>
    <row r="23" spans="1:10" ht="12.75">
      <c r="A23" t="s">
        <v>77</v>
      </c>
      <c r="B23" t="s">
        <v>78</v>
      </c>
      <c r="C23" t="s">
        <v>170</v>
      </c>
      <c r="D23" t="s">
        <v>116</v>
      </c>
      <c r="E23" t="s">
        <v>117</v>
      </c>
      <c r="F23" t="s">
        <v>221</v>
      </c>
      <c r="H23">
        <f>'Poule A-N'!F175</f>
        <v>0</v>
      </c>
      <c r="I23" t="s">
        <v>170</v>
      </c>
      <c r="J23">
        <f>'Poule A-N'!H175</f>
        <v>0</v>
      </c>
    </row>
    <row r="24" spans="1:10" ht="12.75">
      <c r="A24" t="s">
        <v>8</v>
      </c>
      <c r="B24" t="s">
        <v>9</v>
      </c>
      <c r="C24" t="s">
        <v>170</v>
      </c>
      <c r="D24" t="s">
        <v>53</v>
      </c>
      <c r="E24" t="s">
        <v>54</v>
      </c>
      <c r="F24" t="s">
        <v>221</v>
      </c>
      <c r="H24">
        <f>'Poule A-N'!F190</f>
        <v>0</v>
      </c>
      <c r="I24" t="s">
        <v>170</v>
      </c>
      <c r="J24">
        <f>'Poule A-N'!H190</f>
        <v>0</v>
      </c>
    </row>
    <row r="25" spans="1:10" ht="12.75">
      <c r="A25" t="s">
        <v>86</v>
      </c>
      <c r="B25" t="s">
        <v>87</v>
      </c>
      <c r="C25" t="s">
        <v>170</v>
      </c>
      <c r="D25" t="s">
        <v>125</v>
      </c>
      <c r="E25" t="s">
        <v>126</v>
      </c>
      <c r="F25" t="s">
        <v>221</v>
      </c>
      <c r="H25">
        <f>'Poule A-N'!F191</f>
        <v>0</v>
      </c>
      <c r="I25" t="s">
        <v>170</v>
      </c>
      <c r="J25">
        <f>'Poule A-N'!H191</f>
        <v>0</v>
      </c>
    </row>
    <row r="26" spans="1:10" ht="12.75">
      <c r="A26" t="s">
        <v>107</v>
      </c>
      <c r="B26" t="s">
        <v>108</v>
      </c>
      <c r="C26" t="s">
        <v>170</v>
      </c>
      <c r="D26" t="s">
        <v>41</v>
      </c>
      <c r="E26" t="s">
        <v>42</v>
      </c>
      <c r="F26" t="s">
        <v>221</v>
      </c>
      <c r="H26">
        <f>'Poule A-N'!F206</f>
        <v>0</v>
      </c>
      <c r="I26" t="s">
        <v>170</v>
      </c>
      <c r="J26">
        <f>'Poule A-N'!H206</f>
        <v>0</v>
      </c>
    </row>
    <row r="27" spans="1:10" ht="12.75">
      <c r="A27" t="s">
        <v>95</v>
      </c>
      <c r="B27" t="s">
        <v>96</v>
      </c>
      <c r="C27" t="s">
        <v>170</v>
      </c>
      <c r="D27" t="s">
        <v>156</v>
      </c>
      <c r="E27" t="s">
        <v>157</v>
      </c>
      <c r="F27" t="s">
        <v>221</v>
      </c>
      <c r="H27">
        <f>'Poule A-N'!F207</f>
        <v>0</v>
      </c>
      <c r="I27" t="s">
        <v>170</v>
      </c>
      <c r="J27">
        <f>'Poule A-N'!H207</f>
        <v>0</v>
      </c>
    </row>
    <row r="28" spans="1:10" ht="12.75">
      <c r="A28" t="s">
        <v>147</v>
      </c>
      <c r="B28" t="s">
        <v>148</v>
      </c>
      <c r="C28" t="s">
        <v>170</v>
      </c>
      <c r="D28" t="s">
        <v>83</v>
      </c>
      <c r="E28" t="s">
        <v>84</v>
      </c>
      <c r="F28" t="s">
        <v>221</v>
      </c>
      <c r="H28">
        <f>'Poule A-N'!F223</f>
        <v>0</v>
      </c>
      <c r="I28" t="s">
        <v>170</v>
      </c>
      <c r="J28">
        <f>'Poule A-N'!H223</f>
        <v>0</v>
      </c>
    </row>
    <row r="29" spans="1:10" ht="12.75">
      <c r="A29" t="s">
        <v>134</v>
      </c>
      <c r="B29" t="s">
        <v>135</v>
      </c>
      <c r="C29" t="s">
        <v>170</v>
      </c>
      <c r="D29" t="s">
        <v>80</v>
      </c>
      <c r="E29" t="s">
        <v>81</v>
      </c>
      <c r="F29" t="s">
        <v>221</v>
      </c>
      <c r="H29">
        <f>'Poule Z'!G1</f>
        <v>0</v>
      </c>
      <c r="I29" t="s">
        <v>170</v>
      </c>
      <c r="J29">
        <f>'Poule Z'!I1</f>
        <v>0</v>
      </c>
    </row>
  </sheetData>
  <mergeCells count="1">
    <mergeCell ref="H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6" sqref="A6"/>
    </sheetView>
  </sheetViews>
  <sheetFormatPr defaultColWidth="9.140625" defaultRowHeight="12.75"/>
  <cols>
    <col min="1" max="1" width="39.7109375" style="0" bestFit="1" customWidth="1"/>
    <col min="2" max="2" width="5.7109375" style="0" customWidth="1"/>
    <col min="3" max="3" width="3.00390625" style="0" bestFit="1" customWidth="1"/>
    <col min="4" max="4" width="39.7109375" style="0" bestFit="1" customWidth="1"/>
  </cols>
  <sheetData>
    <row r="1" spans="1:4" ht="12.75">
      <c r="A1" s="2" t="s">
        <v>175</v>
      </c>
      <c r="D1" s="2" t="s">
        <v>1</v>
      </c>
    </row>
    <row r="2" spans="1:4" ht="12.75">
      <c r="A2" t="str">
        <f>'Poule A-N'!K11</f>
        <v>FK Eigen Jeugd Eerst</v>
      </c>
      <c r="C2">
        <v>1</v>
      </c>
      <c r="D2" t="str">
        <f>'Hulpblad A-Z'!BQ86</f>
        <v>the UPPERdogs</v>
      </c>
    </row>
    <row r="3" spans="1:4" ht="12.75">
      <c r="A3" t="str">
        <f>'Poule A-N'!K12</f>
        <v>Joppie Team</v>
      </c>
      <c r="C3">
        <v>2</v>
      </c>
      <c r="D3" t="str">
        <f>'Hulpblad A-Z'!BQ87</f>
        <v>Emmeloordse Boys</v>
      </c>
    </row>
    <row r="4" spans="1:4" ht="12.75">
      <c r="A4" t="str">
        <f>'Poule A-N'!K27</f>
        <v>FC BOS trappers</v>
      </c>
      <c r="C4">
        <v>3</v>
      </c>
      <c r="D4" t="str">
        <f>'Hulpblad A-Z'!BQ88</f>
        <v>FC The Unknown</v>
      </c>
    </row>
    <row r="5" spans="1:4" ht="12.75">
      <c r="A5" t="str">
        <f>'Poule A-N'!K28</f>
        <v>Kaanster Raus Club</v>
      </c>
      <c r="C5">
        <v>4</v>
      </c>
      <c r="D5" t="str">
        <f>'Hulpblad A-Z'!BQ89</f>
        <v>PeugeotGTI-CLUB</v>
      </c>
    </row>
    <row r="6" spans="1:4" ht="12.75">
      <c r="A6" t="str">
        <f>'Poule A-N'!K43</f>
        <v>De Oosterparkers</v>
      </c>
      <c r="C6">
        <v>5</v>
      </c>
      <c r="D6" t="str">
        <f>'Hulpblad A-Z'!BQ90</f>
        <v>TheArEnD</v>
      </c>
    </row>
    <row r="7" spans="1:4" ht="12.75">
      <c r="A7" t="str">
        <f>'Poule A-N'!K44</f>
        <v>FC Rusty '79</v>
      </c>
      <c r="C7">
        <v>6</v>
      </c>
      <c r="D7" t="str">
        <f>'Hulpblad A-Z'!BQ91</f>
        <v>Walmington Dokkum csv</v>
      </c>
    </row>
    <row r="8" spans="1:4" ht="12.75">
      <c r="A8" t="str">
        <f>'Poule A-N'!K59</f>
        <v>HVSV '05</v>
      </c>
      <c r="C8">
        <v>7</v>
      </c>
      <c r="D8" t="str">
        <f>'Hulpblad A-Z'!BQ92</f>
        <v>Wevers</v>
      </c>
    </row>
    <row r="9" spans="1:4" ht="12.75">
      <c r="A9" t="str">
        <f>'Poule A-N'!K60</f>
        <v>BuckyBall United</v>
      </c>
      <c r="C9">
        <v>8</v>
      </c>
      <c r="D9" t="str">
        <f>'Hulpblad A-Z'!BQ93</f>
        <v>Nasca</v>
      </c>
    </row>
    <row r="10" spans="1:4" ht="12.75">
      <c r="A10" t="str">
        <f>'Poule A-N'!K75</f>
        <v>Yellow Cab</v>
      </c>
      <c r="C10">
        <v>9</v>
      </c>
      <c r="D10" t="str">
        <f>'Hulpblad A-Z'!BQ94</f>
        <v>Capelle</v>
      </c>
    </row>
    <row r="11" spans="1:4" ht="12.75">
      <c r="A11" t="str">
        <f>'Poule A-N'!K76</f>
        <v>Dragon of the RedRoses</v>
      </c>
      <c r="C11">
        <v>10</v>
      </c>
      <c r="D11" t="str">
        <f>'Hulpblad A-Z'!BQ95</f>
        <v>WATB</v>
      </c>
    </row>
    <row r="12" spans="1:4" ht="12.75">
      <c r="A12" t="str">
        <f>'Poule A-N'!K91</f>
        <v>Deli United</v>
      </c>
      <c r="C12">
        <v>11</v>
      </c>
      <c r="D12" t="str">
        <f>'Hulpblad A-Z'!BQ96</f>
        <v>Citius</v>
      </c>
    </row>
    <row r="13" spans="1:4" ht="12.75">
      <c r="A13" t="str">
        <f>'Poule A-N'!K92</f>
        <v>FC De Feanfanaten</v>
      </c>
      <c r="C13">
        <v>12</v>
      </c>
      <c r="D13" t="str">
        <f>'Hulpblad A-Z'!BQ97</f>
        <v>The Chosen Ones</v>
      </c>
    </row>
    <row r="14" spans="1:4" ht="12.75">
      <c r="A14" t="str">
        <f>'Poule A-N'!K107</f>
        <v>Redstar Radical</v>
      </c>
      <c r="C14">
        <v>13</v>
      </c>
      <c r="D14" t="str">
        <f>'Hulpblad A-Z'!BQ98</f>
        <v>avm</v>
      </c>
    </row>
    <row r="15" spans="1:4" ht="12.75">
      <c r="A15" t="str">
        <f>'Poule A-N'!K108</f>
        <v>bijlmer</v>
      </c>
      <c r="C15">
        <v>14</v>
      </c>
      <c r="D15" t="str">
        <f>'Hulpblad A-Z'!BQ99</f>
        <v>FC Bioloognie</v>
      </c>
    </row>
    <row r="16" ht="12.75">
      <c r="A16" t="str">
        <f>'Poule A-N'!K123</f>
        <v>Arminia Aarschot 03</v>
      </c>
    </row>
    <row r="17" ht="12.75">
      <c r="A17" t="str">
        <f>'Poule A-N'!K124</f>
        <v>Virtuele Reïncarnatie vd FC Beijum Uut Grunn</v>
      </c>
    </row>
    <row r="18" ht="12.75">
      <c r="A18" t="str">
        <f>'Poule A-N'!K139</f>
        <v>FB Athletic</v>
      </c>
    </row>
    <row r="19" ht="12.75">
      <c r="A19" t="str">
        <f>'Poule A-N'!K140</f>
        <v>GFC Kerberos</v>
      </c>
    </row>
    <row r="20" ht="12.75">
      <c r="A20" t="str">
        <f>'Poule A-N'!K155</f>
        <v>Lauwers Rangers</v>
      </c>
    </row>
    <row r="21" ht="12.75">
      <c r="A21" t="str">
        <f>'Poule A-N'!K156</f>
        <v>GeWe Utd.</v>
      </c>
    </row>
    <row r="22" ht="12.75">
      <c r="A22" t="str">
        <f>'Poule A-N'!K171</f>
        <v>F.C. Saniesan</v>
      </c>
    </row>
    <row r="23" ht="12.75">
      <c r="A23" t="str">
        <f>'Poule A-N'!K172</f>
        <v>rivieren jongens</v>
      </c>
    </row>
    <row r="24" ht="12.75">
      <c r="A24" t="str">
        <f>'Poule A-N'!K187</f>
        <v>Delitze FC</v>
      </c>
    </row>
    <row r="25" ht="12.75">
      <c r="A25" t="str">
        <f>'Poule A-N'!K188</f>
        <v>M.E.S.T.</v>
      </c>
    </row>
    <row r="26" ht="12.75">
      <c r="A26" t="str">
        <f>'Poule A-N'!K203</f>
        <v>Atletico Soleo</v>
      </c>
    </row>
    <row r="27" ht="12.75">
      <c r="A27" t="str">
        <f>'Poule A-N'!K204</f>
        <v>vechtjassen</v>
      </c>
    </row>
    <row r="28" ht="12.75">
      <c r="A28" t="str">
        <f>'Poule A-N'!K219</f>
        <v>AderiSkwad</v>
      </c>
    </row>
    <row r="29" ht="12.75">
      <c r="A29" t="str">
        <f>'Poule A-N'!K220</f>
        <v>A.C. Angera</v>
      </c>
    </row>
    <row r="30" ht="12.75">
      <c r="A30" t="str">
        <f>D2</f>
        <v>the UPPERdogs</v>
      </c>
    </row>
    <row r="31" ht="12.75">
      <c r="A31" t="str">
        <f>D3</f>
        <v>Emmeloordse Boys</v>
      </c>
    </row>
    <row r="32" ht="12.75">
      <c r="A32" t="str">
        <f>D4</f>
        <v>FC The Unknown</v>
      </c>
    </row>
    <row r="33" ht="12.75">
      <c r="A33" t="str">
        <f>IF('Hulpblad A-Z'!B102="JA",'Hulpblad A-Z'!C102,IF('Hulpblad A-Z'!B102="NEE",'Door naar KO-fase'!D5,"ERROR"))</f>
        <v>PeugeotGTI-CLUB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37" sqref="A37"/>
    </sheetView>
  </sheetViews>
  <sheetFormatPr defaultColWidth="9.140625" defaultRowHeight="12.75"/>
  <cols>
    <col min="1" max="1" width="18.140625" style="0" bestFit="1" customWidth="1"/>
    <col min="2" max="2" width="18.140625" style="0" customWidth="1"/>
    <col min="3" max="3" width="1.57421875" style="0" bestFit="1" customWidth="1"/>
    <col min="4" max="4" width="19.421875" style="0" bestFit="1" customWidth="1"/>
    <col min="5" max="5" width="19.421875" style="0" customWidth="1"/>
    <col min="6" max="6" width="30.28125" style="0" bestFit="1" customWidth="1"/>
    <col min="7" max="7" width="22.00390625" style="0" bestFit="1" customWidth="1"/>
    <col min="8" max="8" width="16.28125" style="0" bestFit="1" customWidth="1"/>
    <col min="9" max="9" width="1.57421875" style="0" bestFit="1" customWidth="1"/>
    <col min="10" max="10" width="19.421875" style="0" bestFit="1" customWidth="1"/>
    <col min="11" max="11" width="16.28125" style="0" bestFit="1" customWidth="1"/>
    <col min="12" max="12" width="10.140625" style="0" bestFit="1" customWidth="1"/>
    <col min="13" max="13" width="3.00390625" style="0" bestFit="1" customWidth="1"/>
    <col min="14" max="14" width="1.57421875" style="0" bestFit="1" customWidth="1"/>
    <col min="15" max="15" width="3.00390625" style="0" bestFit="1" customWidth="1"/>
  </cols>
  <sheetData>
    <row r="1" spans="1:7" ht="13.5" thickBot="1">
      <c r="A1" s="2" t="s">
        <v>225</v>
      </c>
      <c r="B1" s="2"/>
      <c r="G1" s="2" t="s">
        <v>225</v>
      </c>
    </row>
    <row r="2" spans="1:15" ht="12.75">
      <c r="A2" s="44" t="str">
        <f>'Hulpblad KO'!F1</f>
        <v>Redstar Radical</v>
      </c>
      <c r="B2" s="45" t="str">
        <f>VLOOKUP(A2,Deelnemers!$A$1:$E$57,5,FALSE)</f>
        <v>[teamID=1322223]</v>
      </c>
      <c r="C2" s="45" t="s">
        <v>170</v>
      </c>
      <c r="D2" s="45" t="str">
        <f>'Hulpblad KO'!H1</f>
        <v>PeugeotGTI-CLUB</v>
      </c>
      <c r="E2" s="46" t="str">
        <f>VLOOKUP(D2,Deelnemers!$A$1:$E$57,5,FALSE)</f>
        <v>[teamID=505161]</v>
      </c>
      <c r="G2" s="35" t="s">
        <v>86</v>
      </c>
      <c r="H2" s="36" t="s">
        <v>87</v>
      </c>
      <c r="I2" s="36" t="s">
        <v>170</v>
      </c>
      <c r="J2" s="36" t="s">
        <v>47</v>
      </c>
      <c r="K2" s="37" t="s">
        <v>48</v>
      </c>
      <c r="L2" s="53" t="s">
        <v>221</v>
      </c>
      <c r="M2" s="56"/>
      <c r="N2" s="36" t="s">
        <v>170</v>
      </c>
      <c r="O2" s="59"/>
    </row>
    <row r="3" spans="1:15" ht="12.75">
      <c r="A3" s="47" t="str">
        <f>'Hulpblad KO'!F2</f>
        <v>Emmeloordse Boys</v>
      </c>
      <c r="B3" s="20" t="str">
        <f>VLOOKUP(A3,Deelnemers!$A$1:$E$57,5,FALSE)</f>
        <v>[teamID=770401]</v>
      </c>
      <c r="C3" s="20" t="s">
        <v>170</v>
      </c>
      <c r="D3" s="20" t="str">
        <f>'Hulpblad KO'!H2</f>
        <v>Joppie Team</v>
      </c>
      <c r="E3" s="48" t="str">
        <f>VLOOKUP(D3,Deelnemers!$A$1:$E$57,5,FALSE)</f>
        <v>[teamID=1005142]</v>
      </c>
      <c r="G3" s="38" t="s">
        <v>107</v>
      </c>
      <c r="H3" s="39" t="s">
        <v>108</v>
      </c>
      <c r="I3" s="39" t="s">
        <v>170</v>
      </c>
      <c r="J3" s="39" t="s">
        <v>11</v>
      </c>
      <c r="K3" s="40" t="s">
        <v>12</v>
      </c>
      <c r="L3" s="54" t="s">
        <v>221</v>
      </c>
      <c r="M3" s="57"/>
      <c r="N3" s="39" t="s">
        <v>170</v>
      </c>
      <c r="O3" s="60"/>
    </row>
    <row r="4" spans="1:15" ht="12.75">
      <c r="A4" s="47" t="str">
        <f>'Hulpblad KO'!F3</f>
        <v>Kaanster Raus Club</v>
      </c>
      <c r="B4" s="20" t="str">
        <f>VLOOKUP(A4,Deelnemers!$A$1:$E$57,5,FALSE)</f>
        <v>[teamID=362562]</v>
      </c>
      <c r="C4" s="20" t="s">
        <v>170</v>
      </c>
      <c r="D4" s="20" t="str">
        <f>'Hulpblad KO'!H3</f>
        <v>FC The Unknown</v>
      </c>
      <c r="E4" s="48" t="str">
        <f>VLOOKUP(D4,Deelnemers!$A$1:$E$57,5,FALSE)</f>
        <v>[teamID=365995]</v>
      </c>
      <c r="G4" s="38" t="s">
        <v>110</v>
      </c>
      <c r="H4" s="39" t="s">
        <v>111</v>
      </c>
      <c r="I4" s="39" t="s">
        <v>170</v>
      </c>
      <c r="J4" s="39" t="s">
        <v>222</v>
      </c>
      <c r="K4" s="40" t="s">
        <v>224</v>
      </c>
      <c r="L4" s="54" t="s">
        <v>221</v>
      </c>
      <c r="M4" s="57"/>
      <c r="N4" s="39" t="s">
        <v>170</v>
      </c>
      <c r="O4" s="60"/>
    </row>
    <row r="5" spans="1:15" ht="12.75">
      <c r="A5" s="47" t="str">
        <f>'Hulpblad KO'!F4</f>
        <v>Arminia Aarschot 03</v>
      </c>
      <c r="B5" s="20" t="str">
        <f>VLOOKUP(A5,Deelnemers!$A$1:$E$57,5,FALSE)</f>
        <v>[teamID=187735]</v>
      </c>
      <c r="C5" s="20" t="s">
        <v>170</v>
      </c>
      <c r="D5" s="20" t="str">
        <f>'Hulpblad KO'!H4</f>
        <v>GeWe Utd.</v>
      </c>
      <c r="E5" s="48" t="str">
        <f>VLOOKUP(D5,Deelnemers!$A$1:$E$57,5,FALSE)</f>
        <v>[teamID=144341]</v>
      </c>
      <c r="G5" s="38" t="s">
        <v>104</v>
      </c>
      <c r="H5" s="39" t="s">
        <v>105</v>
      </c>
      <c r="I5" s="39" t="s">
        <v>170</v>
      </c>
      <c r="J5" s="39" t="s">
        <v>95</v>
      </c>
      <c r="K5" s="40" t="s">
        <v>96</v>
      </c>
      <c r="L5" s="54" t="s">
        <v>221</v>
      </c>
      <c r="M5" s="57"/>
      <c r="N5" s="39" t="s">
        <v>170</v>
      </c>
      <c r="O5" s="60"/>
    </row>
    <row r="6" spans="1:15" ht="12.75">
      <c r="A6" s="47" t="str">
        <f>'Hulpblad KO'!F5</f>
        <v>FC BOS trappers</v>
      </c>
      <c r="B6" s="20" t="str">
        <f>VLOOKUP(A6,Deelnemers!$A$1:$E$57,5,FALSE)</f>
        <v>[teamID=813196]</v>
      </c>
      <c r="C6" s="20" t="s">
        <v>170</v>
      </c>
      <c r="D6" s="20" t="str">
        <f>'Hulpblad KO'!H5</f>
        <v>GFC Kerberos</v>
      </c>
      <c r="E6" s="48" t="str">
        <f>VLOOKUP(D6,Deelnemers!$A$1:$E$57,5,FALSE)</f>
        <v>[teamID=1231690]</v>
      </c>
      <c r="G6" s="38" t="s">
        <v>32</v>
      </c>
      <c r="H6" s="39" t="s">
        <v>33</v>
      </c>
      <c r="I6" s="39" t="s">
        <v>170</v>
      </c>
      <c r="J6" s="39" t="s">
        <v>8</v>
      </c>
      <c r="K6" s="40" t="s">
        <v>9</v>
      </c>
      <c r="L6" s="54" t="s">
        <v>221</v>
      </c>
      <c r="M6" s="57"/>
      <c r="N6" s="39" t="s">
        <v>170</v>
      </c>
      <c r="O6" s="60"/>
    </row>
    <row r="7" spans="1:15" ht="12.75">
      <c r="A7" s="47" t="str">
        <f>'Hulpblad KO'!F6</f>
        <v>HVSV '05</v>
      </c>
      <c r="B7" s="20" t="str">
        <f>VLOOKUP(A7,Deelnemers!$A$1:$E$57,5,FALSE)</f>
        <v>[teamID=811223]</v>
      </c>
      <c r="C7" s="20" t="s">
        <v>170</v>
      </c>
      <c r="D7" s="20" t="str">
        <f>'Hulpblad KO'!H6</f>
        <v>BuckyBall United</v>
      </c>
      <c r="E7" s="48" t="str">
        <f>VLOOKUP(D7,Deelnemers!$A$1:$E$57,5,FALSE)</f>
        <v>[teamID=207368]</v>
      </c>
      <c r="G7" s="38" t="s">
        <v>159</v>
      </c>
      <c r="H7" s="39" t="s">
        <v>160</v>
      </c>
      <c r="I7" s="39" t="s">
        <v>170</v>
      </c>
      <c r="J7" s="39" t="s">
        <v>153</v>
      </c>
      <c r="K7" s="40" t="s">
        <v>154</v>
      </c>
      <c r="L7" s="54" t="s">
        <v>221</v>
      </c>
      <c r="M7" s="57"/>
      <c r="N7" s="39" t="s">
        <v>170</v>
      </c>
      <c r="O7" s="60"/>
    </row>
    <row r="8" spans="1:15" ht="12.75">
      <c r="A8" s="47" t="str">
        <f>'Hulpblad KO'!F7</f>
        <v>Lauwers Rangers</v>
      </c>
      <c r="B8" s="20" t="str">
        <f>VLOOKUP(A8,Deelnemers!$A$1:$E$57,5,FALSE)</f>
        <v>[teamID=360893]</v>
      </c>
      <c r="C8" s="20" t="s">
        <v>170</v>
      </c>
      <c r="D8" s="20" t="str">
        <f>'Hulpblad KO'!H7</f>
        <v>Virtuele Reïncarnatie vd FC Beijum Uut Grunn</v>
      </c>
      <c r="E8" s="48" t="str">
        <f>VLOOKUP(D8,Deelnemers!$A$1:$E$57,5,FALSE)</f>
        <v>[teamID=365100]</v>
      </c>
      <c r="F8" s="34" t="s">
        <v>226</v>
      </c>
      <c r="G8" s="38" t="s">
        <v>168</v>
      </c>
      <c r="H8" s="39" t="s">
        <v>169</v>
      </c>
      <c r="I8" s="39" t="s">
        <v>170</v>
      </c>
      <c r="J8" s="39" t="s">
        <v>141</v>
      </c>
      <c r="K8" s="40" t="s">
        <v>142</v>
      </c>
      <c r="L8" s="54" t="s">
        <v>221</v>
      </c>
      <c r="M8" s="57"/>
      <c r="N8" s="39" t="s">
        <v>170</v>
      </c>
      <c r="O8" s="60"/>
    </row>
    <row r="9" spans="1:15" ht="12.75">
      <c r="A9" s="47" t="str">
        <f>'Hulpblad KO'!F8</f>
        <v>rivieren jongens</v>
      </c>
      <c r="B9" s="20" t="str">
        <f>VLOOKUP(A9,Deelnemers!$A$1:$E$57,5,FALSE)</f>
        <v>[teamID=213180]</v>
      </c>
      <c r="C9" s="20" t="s">
        <v>170</v>
      </c>
      <c r="D9" s="20" t="str">
        <f>'Hulpblad KO'!H8</f>
        <v>De Oosterparkers</v>
      </c>
      <c r="E9" s="48" t="str">
        <f>VLOOKUP(D9,Deelnemers!$A$1:$E$57,5,FALSE)</f>
        <v>[teamID=508195]</v>
      </c>
      <c r="F9" s="34" t="s">
        <v>227</v>
      </c>
      <c r="G9" s="38" t="s">
        <v>144</v>
      </c>
      <c r="H9" s="39" t="s">
        <v>145</v>
      </c>
      <c r="I9" s="39" t="s">
        <v>170</v>
      </c>
      <c r="J9" s="39" t="s">
        <v>116</v>
      </c>
      <c r="K9" s="40" t="s">
        <v>117</v>
      </c>
      <c r="L9" s="54" t="s">
        <v>221</v>
      </c>
      <c r="M9" s="57"/>
      <c r="N9" s="39" t="s">
        <v>170</v>
      </c>
      <c r="O9" s="60"/>
    </row>
    <row r="10" spans="1:15" ht="12.75">
      <c r="A10" s="47" t="str">
        <f>'Hulpblad KO'!F9</f>
        <v>vechtjassen</v>
      </c>
      <c r="B10" s="20" t="str">
        <f>VLOOKUP(A10,Deelnemers!$A$1:$E$57,5,FALSE)</f>
        <v>[teamID=810945]</v>
      </c>
      <c r="C10" s="20" t="s">
        <v>170</v>
      </c>
      <c r="D10" s="20" t="str">
        <f>'Hulpblad KO'!H9</f>
        <v>the UPPERdogs</v>
      </c>
      <c r="E10" s="48" t="str">
        <f>VLOOKUP(D10,Deelnemers!$A$1:$E$57,5,FALSE)</f>
        <v>[teamID=769750]</v>
      </c>
      <c r="F10" s="34" t="s">
        <v>228</v>
      </c>
      <c r="G10" s="38" t="s">
        <v>113</v>
      </c>
      <c r="H10" s="39" t="s">
        <v>114</v>
      </c>
      <c r="I10" s="39" t="s">
        <v>170</v>
      </c>
      <c r="J10" s="39" t="s">
        <v>83</v>
      </c>
      <c r="K10" s="40" t="s">
        <v>84</v>
      </c>
      <c r="L10" s="54" t="s">
        <v>221</v>
      </c>
      <c r="M10" s="57"/>
      <c r="N10" s="39" t="s">
        <v>170</v>
      </c>
      <c r="O10" s="60"/>
    </row>
    <row r="11" spans="1:15" ht="12.75">
      <c r="A11" s="47" t="str">
        <f>'Hulpblad KO'!F10</f>
        <v>Yellow Cab</v>
      </c>
      <c r="B11" s="20" t="str">
        <f>VLOOKUP(A11,Deelnemers!$A$1:$E$57,5,FALSE)</f>
        <v>[teamID=367657]</v>
      </c>
      <c r="C11" s="20" t="s">
        <v>170</v>
      </c>
      <c r="D11" s="20" t="str">
        <f>'Hulpblad KO'!H10</f>
        <v>F.C. Saniesan</v>
      </c>
      <c r="E11" s="48" t="str">
        <f>VLOOKUP(D11,Deelnemers!$A$1:$E$57,5,FALSE)</f>
        <v>[teamID=1361129]</v>
      </c>
      <c r="G11" s="38" t="s">
        <v>68</v>
      </c>
      <c r="H11" s="39" t="s">
        <v>69</v>
      </c>
      <c r="I11" s="39" t="s">
        <v>170</v>
      </c>
      <c r="J11" s="39" t="s">
        <v>38</v>
      </c>
      <c r="K11" s="40" t="s">
        <v>39</v>
      </c>
      <c r="L11" s="54" t="s">
        <v>221</v>
      </c>
      <c r="M11" s="57"/>
      <c r="N11" s="39" t="s">
        <v>170</v>
      </c>
      <c r="O11" s="60"/>
    </row>
    <row r="12" spans="1:15" ht="12.75">
      <c r="A12" s="47" t="str">
        <f>'Hulpblad KO'!F11</f>
        <v>FC De Feanfanaten</v>
      </c>
      <c r="B12" s="20" t="str">
        <f>VLOOKUP(A12,Deelnemers!$A$1:$E$57,5,FALSE)</f>
        <v>[teamID=770111]</v>
      </c>
      <c r="C12" s="20" t="s">
        <v>170</v>
      </c>
      <c r="D12" s="20" t="str">
        <f>'Hulpblad KO'!H11</f>
        <v>Delitze FC</v>
      </c>
      <c r="E12" s="48" t="str">
        <f>VLOOKUP(D12,Deelnemers!$A$1:$E$57,5,FALSE)</f>
        <v>[teamID=209805]</v>
      </c>
      <c r="F12" s="52" t="s">
        <v>229</v>
      </c>
      <c r="G12" s="38" t="s">
        <v>128</v>
      </c>
      <c r="H12" s="39" t="s">
        <v>129</v>
      </c>
      <c r="I12" s="39" t="s">
        <v>170</v>
      </c>
      <c r="J12" s="39" t="s">
        <v>92</v>
      </c>
      <c r="K12" s="40" t="s">
        <v>93</v>
      </c>
      <c r="L12" s="54" t="s">
        <v>221</v>
      </c>
      <c r="M12" s="57"/>
      <c r="N12" s="39" t="s">
        <v>170</v>
      </c>
      <c r="O12" s="60"/>
    </row>
    <row r="13" spans="1:15" ht="12.75">
      <c r="A13" s="47" t="str">
        <f>'Hulpblad KO'!F12</f>
        <v>FC Rusty '79</v>
      </c>
      <c r="B13" s="20" t="str">
        <f>VLOOKUP(A13,Deelnemers!$A$1:$E$57,5,FALSE)</f>
        <v>[teamID=1232262]</v>
      </c>
      <c r="C13" s="20" t="s">
        <v>170</v>
      </c>
      <c r="D13" s="20" t="str">
        <f>'Hulpblad KO'!H12</f>
        <v>Dragon of the RedRoses</v>
      </c>
      <c r="E13" s="48" t="str">
        <f>VLOOKUP(D13,Deelnemers!$A$1:$E$57,5,FALSE)</f>
        <v>[teamID=212022]</v>
      </c>
      <c r="G13" s="38" t="s">
        <v>183</v>
      </c>
      <c r="H13" s="39" t="s">
        <v>184</v>
      </c>
      <c r="I13" s="39" t="s">
        <v>170</v>
      </c>
      <c r="J13" s="39" t="s">
        <v>5</v>
      </c>
      <c r="K13" s="40" t="s">
        <v>6</v>
      </c>
      <c r="L13" s="54" t="s">
        <v>221</v>
      </c>
      <c r="M13" s="57"/>
      <c r="N13" s="39" t="s">
        <v>170</v>
      </c>
      <c r="O13" s="60"/>
    </row>
    <row r="14" spans="1:15" ht="12.75">
      <c r="A14" s="47" t="str">
        <f>'Hulpblad KO'!F13</f>
        <v>AderiSkwad</v>
      </c>
      <c r="B14" s="20" t="str">
        <f>VLOOKUP(A14,Deelnemers!$A$1:$E$57,5,FALSE)</f>
        <v>[teamID=766286]</v>
      </c>
      <c r="C14" s="20" t="s">
        <v>170</v>
      </c>
      <c r="D14" s="20" t="str">
        <f>'Hulpblad KO'!H13</f>
        <v>FK Eigen Jeugd Eerst</v>
      </c>
      <c r="E14" s="48" t="str">
        <f>VLOOKUP(D14,Deelnemers!$A$1:$E$57,5,FALSE)</f>
        <v>[teamID=1010203]</v>
      </c>
      <c r="G14" s="38" t="s">
        <v>131</v>
      </c>
      <c r="H14" s="39" t="s">
        <v>132</v>
      </c>
      <c r="I14" s="39" t="s">
        <v>170</v>
      </c>
      <c r="J14" s="39" t="s">
        <v>98</v>
      </c>
      <c r="K14" s="40" t="s">
        <v>99</v>
      </c>
      <c r="L14" s="54" t="s">
        <v>221</v>
      </c>
      <c r="M14" s="57"/>
      <c r="N14" s="39" t="s">
        <v>170</v>
      </c>
      <c r="O14" s="60"/>
    </row>
    <row r="15" spans="1:15" ht="12.75">
      <c r="A15" s="47" t="str">
        <f>'Hulpblad KO'!F14</f>
        <v>M.E.S.T.</v>
      </c>
      <c r="B15" s="20" t="str">
        <f>VLOOKUP(A15,Deelnemers!$A$1:$E$57,5,FALSE)</f>
        <v>[teamID=143362]</v>
      </c>
      <c r="C15" s="20" t="s">
        <v>170</v>
      </c>
      <c r="D15" s="20" t="str">
        <f>'Hulpblad KO'!H14</f>
        <v>Atletico Soleo</v>
      </c>
      <c r="E15" s="48" t="str">
        <f>VLOOKUP(D15,Deelnemers!$A$1:$E$57,5,FALSE)</f>
        <v>[teamID=1024633]</v>
      </c>
      <c r="G15" s="38" t="s">
        <v>20</v>
      </c>
      <c r="H15" s="39" t="s">
        <v>21</v>
      </c>
      <c r="I15" s="39" t="s">
        <v>170</v>
      </c>
      <c r="J15" s="39" t="s">
        <v>125</v>
      </c>
      <c r="K15" s="40" t="s">
        <v>126</v>
      </c>
      <c r="L15" s="54" t="s">
        <v>221</v>
      </c>
      <c r="M15" s="57"/>
      <c r="N15" s="39" t="s">
        <v>170</v>
      </c>
      <c r="O15" s="60"/>
    </row>
    <row r="16" spans="1:15" ht="12.75">
      <c r="A16" s="47" t="str">
        <f>'Hulpblad KO'!F15</f>
        <v>FB Athletic</v>
      </c>
      <c r="B16" s="20" t="str">
        <f>VLOOKUP(A16,Deelnemers!$A$1:$E$57,5,FALSE)</f>
        <v>[teamID=766416]</v>
      </c>
      <c r="C16" s="20" t="s">
        <v>170</v>
      </c>
      <c r="D16" s="20" t="str">
        <f>'Hulpblad KO'!H15</f>
        <v>A.C. Angera</v>
      </c>
      <c r="E16" s="48" t="str">
        <f>VLOOKUP(D16,Deelnemers!$A$1:$E$57,5,FALSE)</f>
        <v>[teamID=1008430]</v>
      </c>
      <c r="G16" s="38" t="s">
        <v>56</v>
      </c>
      <c r="H16" s="39" t="s">
        <v>57</v>
      </c>
      <c r="I16" s="39" t="s">
        <v>170</v>
      </c>
      <c r="J16" s="39" t="s">
        <v>137</v>
      </c>
      <c r="K16" s="40" t="s">
        <v>139</v>
      </c>
      <c r="L16" s="54" t="s">
        <v>221</v>
      </c>
      <c r="M16" s="57"/>
      <c r="N16" s="39" t="s">
        <v>170</v>
      </c>
      <c r="O16" s="60"/>
    </row>
    <row r="17" spans="1:15" ht="13.5" thickBot="1">
      <c r="A17" s="49" t="str">
        <f>'Hulpblad KO'!F16</f>
        <v>bijlmer</v>
      </c>
      <c r="B17" s="50" t="str">
        <f>VLOOKUP(A17,Deelnemers!$A$1:$E$57,5,FALSE)</f>
        <v>[teamID=366286]</v>
      </c>
      <c r="C17" s="50" t="s">
        <v>170</v>
      </c>
      <c r="D17" s="50" t="str">
        <f>'Hulpblad KO'!H16</f>
        <v>Deli United</v>
      </c>
      <c r="E17" s="51" t="str">
        <f>VLOOKUP(D17,Deelnemers!$A$1:$E$57,5,FALSE)</f>
        <v>[teamID=505778]</v>
      </c>
      <c r="G17" s="41" t="s">
        <v>26</v>
      </c>
      <c r="H17" s="42" t="s">
        <v>27</v>
      </c>
      <c r="I17" s="42" t="s">
        <v>170</v>
      </c>
      <c r="J17" s="42" t="s">
        <v>147</v>
      </c>
      <c r="K17" s="43" t="s">
        <v>148</v>
      </c>
      <c r="L17" s="55" t="s">
        <v>221</v>
      </c>
      <c r="M17" s="58"/>
      <c r="N17" s="42" t="s">
        <v>170</v>
      </c>
      <c r="O17" s="61"/>
    </row>
    <row r="19" spans="1:7" ht="13.5" thickBot="1">
      <c r="A19" s="2" t="s">
        <v>230</v>
      </c>
      <c r="G19" s="2" t="s">
        <v>230</v>
      </c>
    </row>
    <row r="20" spans="1:15" ht="12.75">
      <c r="A20" s="44" t="str">
        <f>'Hulpblad KO'!F33</f>
        <v>Redstar Radical</v>
      </c>
      <c r="B20" s="45" t="str">
        <f>VLOOKUP(A20,Deelnemers!$A$1:$E$57,5,FALSE)</f>
        <v>[teamID=1322223]</v>
      </c>
      <c r="C20" s="45" t="s">
        <v>170</v>
      </c>
      <c r="D20" s="45" t="str">
        <f>'Hulpblad KO'!H33</f>
        <v>M.E.S.T.</v>
      </c>
      <c r="E20" s="46" t="str">
        <f>VLOOKUP(D20,Deelnemers!$A$1:$E$57,5,FALSE)</f>
        <v>[teamID=143362]</v>
      </c>
      <c r="G20" s="35" t="s">
        <v>98</v>
      </c>
      <c r="H20" s="36" t="s">
        <v>99</v>
      </c>
      <c r="I20" s="36" t="s">
        <v>170</v>
      </c>
      <c r="J20" s="36" t="s">
        <v>147</v>
      </c>
      <c r="K20" s="36" t="s">
        <v>148</v>
      </c>
      <c r="L20" s="53" t="s">
        <v>221</v>
      </c>
      <c r="M20" s="56"/>
      <c r="N20" s="36" t="s">
        <v>170</v>
      </c>
      <c r="O20" s="59"/>
    </row>
    <row r="21" spans="1:15" ht="12.75">
      <c r="A21" s="47" t="str">
        <f>'Hulpblad KO'!F34</f>
        <v>KLM</v>
      </c>
      <c r="B21" s="20" t="str">
        <f>VLOOKUP(A21,Deelnemers!$A$1:$E$57,5,FALSE)</f>
        <v>[teamID=146611]</v>
      </c>
      <c r="C21" s="20" t="s">
        <v>170</v>
      </c>
      <c r="D21" s="20" t="str">
        <f>'Hulpblad KO'!H34</f>
        <v>AderiSkwad</v>
      </c>
      <c r="E21" s="48" t="str">
        <f>VLOOKUP(D21,Deelnemers!$A$1:$E$57,5,FALSE)</f>
        <v>[teamID=766286]</v>
      </c>
      <c r="F21" s="34" t="s">
        <v>226</v>
      </c>
      <c r="G21" s="38" t="s">
        <v>141</v>
      </c>
      <c r="H21" s="39" t="s">
        <v>142</v>
      </c>
      <c r="I21" s="39" t="s">
        <v>170</v>
      </c>
      <c r="J21" s="39" t="s">
        <v>38</v>
      </c>
      <c r="K21" s="39" t="s">
        <v>39</v>
      </c>
      <c r="L21" s="54" t="s">
        <v>221</v>
      </c>
      <c r="M21" s="57"/>
      <c r="N21" s="39" t="s">
        <v>170</v>
      </c>
      <c r="O21" s="60"/>
    </row>
    <row r="22" spans="1:15" ht="12.75">
      <c r="A22" s="47" t="str">
        <f>'Hulpblad KO'!F35</f>
        <v>Corner</v>
      </c>
      <c r="B22" s="20" t="str">
        <f>VLOOKUP(A22,Deelnemers!$A$1:$E$57,5,FALSE)</f>
        <v>[teamID=814120]</v>
      </c>
      <c r="C22" s="20" t="s">
        <v>170</v>
      </c>
      <c r="D22" s="20" t="str">
        <f>'Hulpblad KO'!H35</f>
        <v>F.C. Saniesan</v>
      </c>
      <c r="E22" s="48" t="str">
        <f>VLOOKUP(D22,Deelnemers!$A$1:$E$57,5,FALSE)</f>
        <v>[teamID=1361129]</v>
      </c>
      <c r="F22" s="34" t="s">
        <v>227</v>
      </c>
      <c r="G22" s="38" t="s">
        <v>153</v>
      </c>
      <c r="H22" s="39" t="s">
        <v>154</v>
      </c>
      <c r="I22" s="39" t="s">
        <v>170</v>
      </c>
      <c r="J22" s="39" t="s">
        <v>47</v>
      </c>
      <c r="K22" s="39" t="s">
        <v>48</v>
      </c>
      <c r="L22" s="54" t="s">
        <v>221</v>
      </c>
      <c r="M22" s="57"/>
      <c r="N22" s="39" t="s">
        <v>170</v>
      </c>
      <c r="O22" s="60"/>
    </row>
    <row r="23" spans="1:15" ht="12.75">
      <c r="A23" s="47" t="str">
        <f>'Hulpblad KO'!F36</f>
        <v>AFC Eaglewings</v>
      </c>
      <c r="B23" s="20" t="str">
        <f>VLOOKUP(A23,Deelnemers!$A$1:$E$57,5,FALSE)</f>
        <v>[teamID=812044]</v>
      </c>
      <c r="C23" s="20" t="s">
        <v>170</v>
      </c>
      <c r="D23" s="20" t="str">
        <f>'Hulpblad KO'!H36</f>
        <v>Niles LFC</v>
      </c>
      <c r="E23" s="48" t="str">
        <f>VLOOKUP(D23,Deelnemers!$A$1:$E$57,5,FALSE)</f>
        <v>[teamID=1007981]</v>
      </c>
      <c r="F23" s="34" t="s">
        <v>228</v>
      </c>
      <c r="G23" s="38" t="s">
        <v>125</v>
      </c>
      <c r="H23" s="39" t="s">
        <v>126</v>
      </c>
      <c r="I23" s="39" t="s">
        <v>170</v>
      </c>
      <c r="J23" s="39" t="s">
        <v>5</v>
      </c>
      <c r="K23" s="39" t="s">
        <v>6</v>
      </c>
      <c r="L23" s="54" t="s">
        <v>221</v>
      </c>
      <c r="M23" s="57"/>
      <c r="N23" s="39" t="s">
        <v>170</v>
      </c>
      <c r="O23" s="60"/>
    </row>
    <row r="24" spans="1:15" ht="12.75">
      <c r="A24" s="47" t="str">
        <f>'Hulpblad KO'!F37</f>
        <v>Vet's United</v>
      </c>
      <c r="B24" s="20" t="str">
        <f>VLOOKUP(A24,Deelnemers!$A$1:$E$57,5,FALSE)</f>
        <v>[teamID=361526]</v>
      </c>
      <c r="C24" s="20" t="s">
        <v>170</v>
      </c>
      <c r="D24" s="20" t="str">
        <f>'Hulpblad KO'!H37</f>
        <v>GeWe Utd.</v>
      </c>
      <c r="E24" s="48" t="str">
        <f>VLOOKUP(D24,Deelnemers!$A$1:$E$57,5,FALSE)</f>
        <v>[teamID=144341]</v>
      </c>
      <c r="G24" s="38" t="s">
        <v>83</v>
      </c>
      <c r="H24" s="39" t="s">
        <v>84</v>
      </c>
      <c r="I24" s="39" t="s">
        <v>170</v>
      </c>
      <c r="J24" s="39" t="s">
        <v>137</v>
      </c>
      <c r="K24" s="39" t="s">
        <v>139</v>
      </c>
      <c r="L24" s="54" t="s">
        <v>221</v>
      </c>
      <c r="M24" s="57"/>
      <c r="N24" s="39" t="s">
        <v>170</v>
      </c>
      <c r="O24" s="60"/>
    </row>
    <row r="25" spans="1:15" ht="12.75">
      <c r="A25" s="47" t="str">
        <f>'Hulpblad KO'!F38</f>
        <v>FK Eigen Jeugd Eerst</v>
      </c>
      <c r="B25" s="20" t="str">
        <f>VLOOKUP(A25,Deelnemers!$A$1:$E$57,5,FALSE)</f>
        <v>[teamID=1010203]</v>
      </c>
      <c r="C25" s="20" t="s">
        <v>170</v>
      </c>
      <c r="D25" s="20" t="str">
        <f>'Hulpblad KO'!H38</f>
        <v>rivieren jongens</v>
      </c>
      <c r="E25" s="48" t="str">
        <f>VLOOKUP(D25,Deelnemers!$A$1:$E$57,5,FALSE)</f>
        <v>[teamID=213180]</v>
      </c>
      <c r="F25" s="52" t="s">
        <v>229</v>
      </c>
      <c r="G25" s="38" t="s">
        <v>11</v>
      </c>
      <c r="H25" s="39" t="s">
        <v>12</v>
      </c>
      <c r="I25" s="39" t="s">
        <v>170</v>
      </c>
      <c r="J25" s="39" t="s">
        <v>8</v>
      </c>
      <c r="K25" s="39" t="s">
        <v>9</v>
      </c>
      <c r="L25" s="54" t="s">
        <v>221</v>
      </c>
      <c r="M25" s="57"/>
      <c r="N25" s="39" t="s">
        <v>170</v>
      </c>
      <c r="O25" s="60"/>
    </row>
    <row r="26" spans="1:15" ht="12.75">
      <c r="A26" s="47" t="str">
        <f>'Hulpblad KO'!F39</f>
        <v>Yellow Cab</v>
      </c>
      <c r="B26" s="20" t="str">
        <f>VLOOKUP(A26,Deelnemers!$A$1:$E$57,5,FALSE)</f>
        <v>[teamID=367657]</v>
      </c>
      <c r="C26" s="20" t="s">
        <v>170</v>
      </c>
      <c r="D26" s="20" t="str">
        <f>'Hulpblad KO'!H39</f>
        <v>TheArEnD</v>
      </c>
      <c r="E26" s="48" t="str">
        <f>VLOOKUP(D26,Deelnemers!$A$1:$E$57,5,FALSE)</f>
        <v>[teamID=363081]</v>
      </c>
      <c r="G26" s="38" t="s">
        <v>92</v>
      </c>
      <c r="H26" s="39" t="s">
        <v>93</v>
      </c>
      <c r="I26" s="39" t="s">
        <v>170</v>
      </c>
      <c r="J26" s="39" t="s">
        <v>116</v>
      </c>
      <c r="K26" s="39" t="s">
        <v>117</v>
      </c>
      <c r="L26" s="54" t="s">
        <v>221</v>
      </c>
      <c r="M26" s="57"/>
      <c r="N26" s="39" t="s">
        <v>170</v>
      </c>
      <c r="O26" s="60"/>
    </row>
    <row r="27" spans="1:15" ht="13.5" thickBot="1">
      <c r="A27" s="49" t="str">
        <f>'Hulpblad KO'!F40</f>
        <v>De Oosterparkers</v>
      </c>
      <c r="B27" s="50" t="str">
        <f>VLOOKUP(A27,Deelnemers!$A$1:$E$57,5,FALSE)</f>
        <v>[teamID=508195]</v>
      </c>
      <c r="C27" s="50" t="s">
        <v>170</v>
      </c>
      <c r="D27" s="50" t="str">
        <f>'Hulpblad KO'!H40</f>
        <v>The Chosen Ones</v>
      </c>
      <c r="E27" s="51" t="str">
        <f>VLOOKUP(D27,Deelnemers!$A$1:$E$57,5,FALSE)</f>
        <v>[teamID=144537]</v>
      </c>
      <c r="G27" s="41" t="s">
        <v>95</v>
      </c>
      <c r="H27" s="42" t="s">
        <v>96</v>
      </c>
      <c r="I27" s="42" t="s">
        <v>170</v>
      </c>
      <c r="J27" s="42" t="s">
        <v>222</v>
      </c>
      <c r="K27" s="42" t="s">
        <v>224</v>
      </c>
      <c r="L27" s="55" t="s">
        <v>221</v>
      </c>
      <c r="M27" s="58"/>
      <c r="N27" s="42" t="s">
        <v>170</v>
      </c>
      <c r="O27" s="61"/>
    </row>
    <row r="29" spans="1:7" ht="13.5" thickBot="1">
      <c r="A29" s="2" t="s">
        <v>231</v>
      </c>
      <c r="G29" s="2" t="s">
        <v>231</v>
      </c>
    </row>
    <row r="30" spans="1:15" ht="12.75">
      <c r="A30" s="44" t="str">
        <f>'Hulpblad KO'!F49</f>
        <v>Yellow Cab</v>
      </c>
      <c r="B30" s="45" t="str">
        <f>VLOOKUP(A30,Deelnemers!$A$1:$E$57,5,FALSE)</f>
        <v>[teamID=367657]</v>
      </c>
      <c r="C30" s="45" t="s">
        <v>170</v>
      </c>
      <c r="D30" s="45" t="str">
        <f>'Hulpblad KO'!H49</f>
        <v>KLM</v>
      </c>
      <c r="E30" s="46" t="str">
        <f>VLOOKUP(D30,Deelnemers!$A$1:$E$57,5,FALSE)</f>
        <v>[teamID=146611]</v>
      </c>
      <c r="F30" s="34" t="s">
        <v>226</v>
      </c>
      <c r="G30" s="35" t="s">
        <v>47</v>
      </c>
      <c r="H30" s="36" t="s">
        <v>48</v>
      </c>
      <c r="I30" s="36" t="s">
        <v>170</v>
      </c>
      <c r="J30" s="36" t="s">
        <v>5</v>
      </c>
      <c r="K30" s="36" t="s">
        <v>6</v>
      </c>
      <c r="L30" s="53" t="s">
        <v>221</v>
      </c>
      <c r="M30" s="56"/>
      <c r="N30" s="36" t="s">
        <v>170</v>
      </c>
      <c r="O30" s="59"/>
    </row>
    <row r="31" spans="1:15" ht="12.75">
      <c r="A31" s="47" t="str">
        <f>'Hulpblad KO'!F50</f>
        <v>Corner</v>
      </c>
      <c r="B31" s="20" t="str">
        <f>VLOOKUP(A31,Deelnemers!$A$1:$E$57,5,FALSE)</f>
        <v>[teamID=814120]</v>
      </c>
      <c r="C31" s="20" t="s">
        <v>170</v>
      </c>
      <c r="D31" s="20" t="str">
        <f>'Hulpblad KO'!H50</f>
        <v>Redstar Radical</v>
      </c>
      <c r="E31" s="48" t="str">
        <f>VLOOKUP(D31,Deelnemers!$A$1:$E$57,5,FALSE)</f>
        <v>[teamID=1322223]</v>
      </c>
      <c r="F31" s="34" t="s">
        <v>227</v>
      </c>
      <c r="G31" s="38" t="s">
        <v>147</v>
      </c>
      <c r="H31" s="39" t="s">
        <v>148</v>
      </c>
      <c r="I31" s="39" t="s">
        <v>170</v>
      </c>
      <c r="J31" s="39" t="s">
        <v>8</v>
      </c>
      <c r="K31" s="39" t="s">
        <v>9</v>
      </c>
      <c r="L31" s="54" t="s">
        <v>221</v>
      </c>
      <c r="M31" s="57"/>
      <c r="N31" s="39" t="s">
        <v>170</v>
      </c>
      <c r="O31" s="60"/>
    </row>
    <row r="32" spans="1:15" ht="12.75">
      <c r="A32" s="47" t="str">
        <f>'Hulpblad KO'!F51</f>
        <v>AderiSkwad</v>
      </c>
      <c r="B32" s="20" t="str">
        <f>VLOOKUP(A32,Deelnemers!$A$1:$E$57,5,FALSE)</f>
        <v>[teamID=766286]</v>
      </c>
      <c r="C32" s="20" t="s">
        <v>170</v>
      </c>
      <c r="D32" s="20" t="str">
        <f>'Hulpblad KO'!H51</f>
        <v>rivieren jongens</v>
      </c>
      <c r="E32" s="48" t="str">
        <f>VLOOKUP(D32,Deelnemers!$A$1:$E$57,5,FALSE)</f>
        <v>[teamID=213180]</v>
      </c>
      <c r="F32" s="34" t="s">
        <v>228</v>
      </c>
      <c r="G32" s="38" t="s">
        <v>38</v>
      </c>
      <c r="H32" s="39" t="s">
        <v>39</v>
      </c>
      <c r="I32" s="39" t="s">
        <v>170</v>
      </c>
      <c r="J32" s="39" t="s">
        <v>137</v>
      </c>
      <c r="K32" s="39" t="s">
        <v>139</v>
      </c>
      <c r="L32" s="54" t="s">
        <v>221</v>
      </c>
      <c r="M32" s="57"/>
      <c r="N32" s="39" t="s">
        <v>170</v>
      </c>
      <c r="O32" s="60"/>
    </row>
    <row r="33" spans="1:15" ht="13.5" thickBot="1">
      <c r="A33" s="49" t="str">
        <f>'Hulpblad KO'!F52</f>
        <v>M.E.S.T.</v>
      </c>
      <c r="B33" s="50" t="str">
        <f>VLOOKUP(A33,Deelnemers!$A$1:$E$57,5,FALSE)</f>
        <v>[teamID=143362]</v>
      </c>
      <c r="C33" s="50" t="s">
        <v>170</v>
      </c>
      <c r="D33" s="50" t="str">
        <f>'Hulpblad KO'!H52</f>
        <v>F.C. Saniesan</v>
      </c>
      <c r="E33" s="51" t="str">
        <f>VLOOKUP(D33,Deelnemers!$A$1:$E$57,5,FALSE)</f>
        <v>[teamID=1361129]</v>
      </c>
      <c r="F33" s="52" t="s">
        <v>229</v>
      </c>
      <c r="G33" s="41" t="s">
        <v>116</v>
      </c>
      <c r="H33" s="42" t="s">
        <v>117</v>
      </c>
      <c r="I33" s="42" t="s">
        <v>170</v>
      </c>
      <c r="J33" s="42" t="s">
        <v>222</v>
      </c>
      <c r="K33" s="42" t="s">
        <v>224</v>
      </c>
      <c r="L33" s="55" t="s">
        <v>221</v>
      </c>
      <c r="M33" s="58"/>
      <c r="N33" s="42" t="s">
        <v>170</v>
      </c>
      <c r="O33" s="61"/>
    </row>
    <row r="35" ht="12.75">
      <c r="F35" s="34" t="s">
        <v>226</v>
      </c>
    </row>
    <row r="36" spans="1:7" ht="13.5" thickBot="1">
      <c r="A36" s="2" t="s">
        <v>232</v>
      </c>
      <c r="F36" s="34" t="s">
        <v>227</v>
      </c>
      <c r="G36" s="2" t="s">
        <v>232</v>
      </c>
    </row>
    <row r="37" spans="1:15" ht="12.75">
      <c r="A37" s="44" t="str">
        <f>'Hulpblad KO'!F57</f>
        <v>M.E.S.T.</v>
      </c>
      <c r="B37" s="45" t="str">
        <f>VLOOKUP(A37,Deelnemers!$A$1:$E$57,5,FALSE)</f>
        <v>[teamID=143362]</v>
      </c>
      <c r="C37" s="45" t="s">
        <v>170</v>
      </c>
      <c r="D37" s="45" t="str">
        <f>'Hulpblad KO'!H57</f>
        <v>Corner</v>
      </c>
      <c r="E37" s="46" t="str">
        <f>VLOOKUP(D37,Deelnemers!$A$1:$E$57,5,FALSE)</f>
        <v>[teamID=814120]</v>
      </c>
      <c r="F37" s="34" t="s">
        <v>228</v>
      </c>
      <c r="G37" s="35" t="s">
        <v>222</v>
      </c>
      <c r="H37" s="36" t="s">
        <v>224</v>
      </c>
      <c r="I37" s="36" t="s">
        <v>170</v>
      </c>
      <c r="J37" s="36" t="s">
        <v>8</v>
      </c>
      <c r="K37" s="36" t="s">
        <v>9</v>
      </c>
      <c r="L37" s="53" t="s">
        <v>221</v>
      </c>
      <c r="M37" s="56"/>
      <c r="N37" s="36" t="s">
        <v>170</v>
      </c>
      <c r="O37" s="59"/>
    </row>
    <row r="38" spans="1:15" ht="13.5" thickBot="1">
      <c r="A38" s="49" t="str">
        <f>'Hulpblad KO'!F58</f>
        <v>F.C. Saniesan</v>
      </c>
      <c r="B38" s="50" t="str">
        <f>VLOOKUP(A38,Deelnemers!$A$1:$E$57,5,FALSE)</f>
        <v>[teamID=1361129]</v>
      </c>
      <c r="C38" s="50" t="s">
        <v>170</v>
      </c>
      <c r="D38" s="50" t="str">
        <f>'Hulpblad KO'!H58</f>
        <v>Redstar Radical</v>
      </c>
      <c r="E38" s="51" t="str">
        <f>VLOOKUP(D38,Deelnemers!$A$1:$E$57,5,FALSE)</f>
        <v>[teamID=1322223]</v>
      </c>
      <c r="F38" s="52" t="s">
        <v>229</v>
      </c>
      <c r="G38" s="41" t="s">
        <v>137</v>
      </c>
      <c r="H38" s="42" t="s">
        <v>139</v>
      </c>
      <c r="I38" s="42" t="s">
        <v>170</v>
      </c>
      <c r="J38" s="42" t="s">
        <v>5</v>
      </c>
      <c r="K38" s="42" t="s">
        <v>6</v>
      </c>
      <c r="L38" s="55" t="s">
        <v>221</v>
      </c>
      <c r="M38" s="58"/>
      <c r="N38" s="42" t="s">
        <v>170</v>
      </c>
      <c r="O38" s="61"/>
    </row>
    <row r="40" ht="13.5" thickBot="1">
      <c r="G40" s="2" t="s">
        <v>234</v>
      </c>
    </row>
    <row r="41" spans="7:15" ht="13.5" thickBot="1">
      <c r="G41" s="62" t="str">
        <f>IF(M37&gt;O37,J37,G37)</f>
        <v>Corner</v>
      </c>
      <c r="H41" s="63" t="s">
        <v>224</v>
      </c>
      <c r="I41" s="63" t="s">
        <v>170</v>
      </c>
      <c r="J41" s="63" t="str">
        <f>IF(M38&gt;O38,J38,G38)</f>
        <v>Redstar Radical</v>
      </c>
      <c r="K41" s="63" t="s">
        <v>9</v>
      </c>
      <c r="L41" s="64" t="s">
        <v>221</v>
      </c>
      <c r="M41" s="65"/>
      <c r="N41" s="63" t="s">
        <v>170</v>
      </c>
      <c r="O41" s="66"/>
    </row>
    <row r="42" spans="1:2" ht="12.75">
      <c r="A42" s="67" t="s">
        <v>235</v>
      </c>
      <c r="B42" s="68" t="str">
        <f>IF(M44&gt;O44,G44,J44)</f>
        <v>F.C. Saniesan</v>
      </c>
    </row>
    <row r="43" spans="1:7" ht="13.5" thickBot="1">
      <c r="A43" s="69" t="s">
        <v>236</v>
      </c>
      <c r="B43" s="70" t="str">
        <f>IF(M44&gt;O44,J44,G44)</f>
        <v>M.E.S.T.</v>
      </c>
      <c r="G43" s="2" t="s">
        <v>233</v>
      </c>
    </row>
    <row r="44" spans="1:15" ht="13.5" thickBot="1">
      <c r="A44" s="71" t="s">
        <v>237</v>
      </c>
      <c r="B44" s="72" t="str">
        <f>IF(M41&gt;O41,G41,J41)</f>
        <v>Redstar Radical</v>
      </c>
      <c r="G44" s="62" t="str">
        <f>IF(M37&gt;O37,G37,J37)</f>
        <v>M.E.S.T.</v>
      </c>
      <c r="H44" s="63" t="s">
        <v>224</v>
      </c>
      <c r="I44" s="63" t="s">
        <v>170</v>
      </c>
      <c r="J44" s="63" t="str">
        <f>IF(M38&gt;O38,G38,J38)</f>
        <v>F.C. Saniesan</v>
      </c>
      <c r="K44" s="63" t="s">
        <v>9</v>
      </c>
      <c r="L44" s="64" t="s">
        <v>221</v>
      </c>
      <c r="M44" s="65"/>
      <c r="N44" s="63" t="s">
        <v>170</v>
      </c>
      <c r="O44" s="66"/>
    </row>
  </sheetData>
  <printOptions/>
  <pageMargins left="0.75" right="0.75" top="1" bottom="1" header="0.5" footer="0.5"/>
  <pageSetup horizontalDpi="300" verticalDpi="300" orientation="portrait" paperSize="9" r:id="rId1"/>
  <ignoredErrors>
    <ignoredError sqref="G41 J41 G44 J44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Q102"/>
  <sheetViews>
    <sheetView workbookViewId="0" topLeftCell="A1">
      <selection activeCell="A16" sqref="A16"/>
    </sheetView>
  </sheetViews>
  <sheetFormatPr defaultColWidth="9.140625" defaultRowHeight="12.75"/>
  <cols>
    <col min="1" max="1" width="12.7109375" style="9" customWidth="1"/>
    <col min="2" max="2" width="8.8515625" style="9" bestFit="1" customWidth="1"/>
    <col min="3" max="3" width="10.57421875" style="9" bestFit="1" customWidth="1"/>
    <col min="4" max="4" width="4.8515625" style="9" bestFit="1" customWidth="1"/>
    <col min="5" max="5" width="6.00390625" style="9" bestFit="1" customWidth="1"/>
    <col min="6" max="6" width="5.7109375" style="9" bestFit="1" customWidth="1"/>
    <col min="7" max="7" width="6.8515625" style="9" bestFit="1" customWidth="1"/>
    <col min="8" max="10" width="5.00390625" style="9" bestFit="1" customWidth="1"/>
    <col min="11" max="11" width="5.7109375" style="9" bestFit="1" customWidth="1"/>
    <col min="12" max="12" width="5.00390625" style="9" bestFit="1" customWidth="1"/>
    <col min="13" max="13" width="5.00390625" style="9" customWidth="1"/>
    <col min="14" max="14" width="5.00390625" style="9" bestFit="1" customWidth="1"/>
    <col min="15" max="15" width="6.00390625" style="9" customWidth="1"/>
    <col min="16" max="16" width="6.00390625" style="9" bestFit="1" customWidth="1"/>
    <col min="17" max="17" width="6.00390625" style="9" customWidth="1"/>
    <col min="18" max="18" width="6.00390625" style="9" bestFit="1" customWidth="1"/>
    <col min="19" max="19" width="8.8515625" style="9" bestFit="1" customWidth="1"/>
    <col min="20" max="22" width="7.00390625" style="9" customWidth="1"/>
    <col min="23" max="23" width="8.00390625" style="9" bestFit="1" customWidth="1"/>
    <col min="24" max="26" width="8.00390625" style="9" customWidth="1"/>
    <col min="27" max="29" width="9.140625" style="9" customWidth="1"/>
    <col min="30" max="30" width="3.28125" style="9" bestFit="1" customWidth="1"/>
    <col min="31" max="31" width="11.28125" style="9" customWidth="1"/>
    <col min="32" max="32" width="15.421875" style="9" bestFit="1" customWidth="1"/>
    <col min="33" max="33" width="8.7109375" style="9" bestFit="1" customWidth="1"/>
    <col min="34" max="34" width="7.00390625" style="9" bestFit="1" customWidth="1"/>
    <col min="35" max="35" width="2.00390625" style="9" bestFit="1" customWidth="1"/>
    <col min="36" max="36" width="3.00390625" style="9" bestFit="1" customWidth="1"/>
    <col min="37" max="37" width="2.00390625" style="9" bestFit="1" customWidth="1"/>
    <col min="38" max="38" width="3.00390625" style="9" bestFit="1" customWidth="1"/>
    <col min="39" max="39" width="9.00390625" style="9" bestFit="1" customWidth="1"/>
    <col min="40" max="48" width="9.140625" style="9" customWidth="1"/>
    <col min="49" max="49" width="4.8515625" style="9" bestFit="1" customWidth="1"/>
    <col min="50" max="62" width="9.140625" style="9" customWidth="1"/>
    <col min="63" max="63" width="10.00390625" style="9" bestFit="1" customWidth="1"/>
    <col min="64" max="64" width="12.421875" style="9" bestFit="1" customWidth="1"/>
    <col min="65" max="65" width="14.7109375" style="9" bestFit="1" customWidth="1"/>
    <col min="66" max="66" width="15.421875" style="9" bestFit="1" customWidth="1"/>
    <col min="67" max="67" width="9.140625" style="9" customWidth="1"/>
    <col min="68" max="68" width="10.7109375" style="9" customWidth="1"/>
    <col min="69" max="69" width="39.7109375" style="9" bestFit="1" customWidth="1"/>
    <col min="70" max="16384" width="9.140625" style="9" customWidth="1"/>
  </cols>
  <sheetData>
    <row r="1" spans="1:38" ht="12.75">
      <c r="A1" s="15" t="s">
        <v>193</v>
      </c>
      <c r="B1" s="16" t="s">
        <v>178</v>
      </c>
      <c r="C1" s="16" t="s">
        <v>177</v>
      </c>
      <c r="D1" s="16" t="s">
        <v>179</v>
      </c>
      <c r="E1" s="16" t="s">
        <v>180</v>
      </c>
      <c r="F1" s="17" t="s">
        <v>181</v>
      </c>
      <c r="G1" s="15" t="s">
        <v>177</v>
      </c>
      <c r="H1" s="16"/>
      <c r="I1" s="16"/>
      <c r="J1" s="17"/>
      <c r="K1" s="15" t="s">
        <v>181</v>
      </c>
      <c r="L1" s="16"/>
      <c r="M1" s="16"/>
      <c r="N1" s="17"/>
      <c r="O1" s="15" t="s">
        <v>179</v>
      </c>
      <c r="P1" s="16"/>
      <c r="Q1" s="16"/>
      <c r="R1" s="17"/>
      <c r="S1" s="15" t="s">
        <v>186</v>
      </c>
      <c r="T1" s="16"/>
      <c r="U1" s="16"/>
      <c r="V1" s="17"/>
      <c r="W1" s="15" t="s">
        <v>187</v>
      </c>
      <c r="X1" s="16"/>
      <c r="Y1" s="16"/>
      <c r="Z1" s="17"/>
      <c r="AA1" s="15" t="s">
        <v>188</v>
      </c>
      <c r="AB1" s="16"/>
      <c r="AC1" s="16"/>
      <c r="AD1" s="16"/>
      <c r="AE1" s="17"/>
      <c r="AF1" s="18" t="s">
        <v>189</v>
      </c>
      <c r="AG1" s="15" t="s">
        <v>190</v>
      </c>
      <c r="AH1" s="16"/>
      <c r="AI1" s="16"/>
      <c r="AJ1" s="16"/>
      <c r="AK1" s="16"/>
      <c r="AL1" s="17"/>
    </row>
    <row r="2" spans="1:38" ht="12.75">
      <c r="A2" s="19" t="str">
        <f>'Poule A-N'!A4</f>
        <v>FK Eigen Jeugd Eerst</v>
      </c>
      <c r="B2" s="20">
        <f>COUNT('Poule A-N'!F10,'Poule A-N'!F12,'Poule A-N'!F14)</f>
        <v>0</v>
      </c>
      <c r="C2" s="20">
        <f>IF('Poule A-N'!F10&gt;'Poule A-N'!H10,3,IF('Poule A-N'!F10&lt;'Poule A-N'!H10,0,1))+IF('Poule A-N'!F12&gt;'Poule A-N'!H12,3,IF('Poule A-N'!F12&lt;'Poule A-N'!H12,0,1))+IF('Poule A-N'!F14&gt;'Poule A-N'!H14,3,IF('Poule A-N'!F14&lt;'Poule A-N'!H14,0,1))-(3-B2)</f>
        <v>0</v>
      </c>
      <c r="D2" s="20">
        <f>'Poule A-N'!F10+'Poule A-N'!F12+'Poule A-N'!F14</f>
        <v>0</v>
      </c>
      <c r="E2" s="20">
        <f>'Poule A-N'!H10+'Poule A-N'!H12+'Poule A-N'!H14</f>
        <v>0</v>
      </c>
      <c r="F2" s="21">
        <f>D2-E2</f>
        <v>0</v>
      </c>
      <c r="G2" s="19">
        <f>IF(C2&gt;C3,1,IF(C2&lt;C3,0,0.3))</f>
        <v>0.3</v>
      </c>
      <c r="H2" s="20">
        <f>IF(C2&gt;C4,1,IF(C2&lt;C4,0,0.3))</f>
        <v>0.3</v>
      </c>
      <c r="I2" s="20">
        <f>IF(C2&gt;C5,1,IF(C2&lt;C5,0,0.3))</f>
        <v>0.3</v>
      </c>
      <c r="J2" s="22">
        <f>SUM(G2:I2)</f>
        <v>0.8999999999999999</v>
      </c>
      <c r="K2" s="19">
        <f>IF(J2=J3,IF(F2&gt;F3,0.03,0),0)</f>
        <v>0</v>
      </c>
      <c r="L2" s="20">
        <f>IF(J2=J4,IF(F2&gt;F4,0.03,0),0)</f>
        <v>0</v>
      </c>
      <c r="M2" s="20">
        <f>IF(J2=J5,IF(F2&gt;F5,0.03,0),0)</f>
        <v>0</v>
      </c>
      <c r="N2" s="22">
        <f>SUM(J2:M2)</f>
        <v>0.8999999999999999</v>
      </c>
      <c r="O2" s="19">
        <f>IF(N2=N3,IF(D2&gt;D3,0.003,0),0)</f>
        <v>0</v>
      </c>
      <c r="P2" s="20">
        <f>IF(N2=N4,IF(D2&gt;D4,0.003,0),0)</f>
        <v>0</v>
      </c>
      <c r="Q2" s="20">
        <f>IF(N2=N5,IF(D2&gt;D5,0.003,0),0)</f>
        <v>0</v>
      </c>
      <c r="R2" s="22">
        <f>SUM(N2:Q2)</f>
        <v>0.8999999999999999</v>
      </c>
      <c r="S2" s="19">
        <f>IF(R2=R3,IF('Poule A-N'!F10&gt;'Poule A-N'!H10,0.0003,0),0)</f>
        <v>0</v>
      </c>
      <c r="T2" s="20">
        <f>IF(R2=R4,IF('Poule A-N'!F12&gt;'Poule A-N'!H12,0.0003,0),0)</f>
        <v>0</v>
      </c>
      <c r="U2" s="20">
        <f>IF(R2=R5,IF('Poule A-N'!F14&gt;'Poule A-N'!H14,0.0003,0),0)</f>
        <v>0</v>
      </c>
      <c r="V2" s="22">
        <f>SUM(R2:U2)</f>
        <v>0.8999999999999999</v>
      </c>
      <c r="W2" s="19">
        <f>IF(V2=V3,IF('Poule A-N'!I4&lt;'Poule A-N'!I5,0.00003,0),0)</f>
        <v>0</v>
      </c>
      <c r="X2" s="20">
        <f>IF(V2=V4,IF('Poule A-N'!I4&lt;'Poule A-N'!I6,0.00003,0),0)</f>
        <v>0</v>
      </c>
      <c r="Y2" s="20">
        <f>IF(V2=V5,IF('Poule A-N'!I4&lt;'Poule A-N'!I7,0.00003,0),0)</f>
        <v>0</v>
      </c>
      <c r="Z2" s="22">
        <f>SUM(V2:Y2)</f>
        <v>0.8999999999999999</v>
      </c>
      <c r="AA2" s="19">
        <f ca="1">IF(Z2=Z3,0.000001*RAND(),0)</f>
        <v>6.94592680750679E-07</v>
      </c>
      <c r="AB2" s="20">
        <f ca="1">IF(Z2=Z4,0.000001*RAND(),0)</f>
        <v>9.919276380107087E-07</v>
      </c>
      <c r="AC2" s="20">
        <f ca="1">IF(Z2=Z5,0.000001*RAND(),0)</f>
        <v>2.8452613951359007E-08</v>
      </c>
      <c r="AD2" s="20" t="str">
        <f>A2</f>
        <v>FK Eigen Jeugd Eerst</v>
      </c>
      <c r="AE2" s="22">
        <f>SUM(Z2:AC2)</f>
        <v>0.9000017149729326</v>
      </c>
      <c r="AF2" s="23">
        <f>1+IF(AE2&lt;AE3,1,0)+IF(AE2&lt;AE4,1,0)+IF(AE2&lt;AE5,1,0)</f>
        <v>1</v>
      </c>
      <c r="AG2" s="19" t="str">
        <f>IF(AF2=1,A2,IF(AF3=1,A3,IF(AF4=1,A4,IF(AF5=1,A5,"ERROR"))))</f>
        <v>FK Eigen Jeugd Eerst</v>
      </c>
      <c r="AH2" s="20">
        <f>IF(AF2=1,B2,IF(AF3=1,B3,IF(AF4=1,B4,IF(AF5=1,B5,"ERROR"))))</f>
        <v>0</v>
      </c>
      <c r="AI2" s="20">
        <f>IF(AF2=1,C2,IF(AF3=1,C3,IF(AF4=1,C4,IF(AF5=1,C5,"ERROR"))))</f>
        <v>0</v>
      </c>
      <c r="AJ2" s="20">
        <f>IF(AF2=1,D2,IF(AF3=1,D3,IF(AF4=1,D4,IF(AF5=1,D5,"ERROR"))))</f>
        <v>0</v>
      </c>
      <c r="AK2" s="20">
        <f>IF(AF2=1,E2,IF(AF3=1,E3,IF(AF4=1,E4,IF(AF5=1,E5,"ERROR"))))</f>
        <v>0</v>
      </c>
      <c r="AL2" s="21">
        <f>IF(AF2=1,F2,IF(AF3=1,F3,IF(AF4=1,F4,IF(AF5=1,F5,"ERROR"))))</f>
        <v>0</v>
      </c>
    </row>
    <row r="3" spans="1:38" ht="12.75">
      <c r="A3" s="19" t="str">
        <f>'Poule A-N'!A5</f>
        <v>Joppie Team</v>
      </c>
      <c r="B3" s="20">
        <f>COUNT('Poule A-N'!H10,'Poule A-N'!F13,'Poule A-N'!F15)</f>
        <v>0</v>
      </c>
      <c r="C3" s="20">
        <f>IF('Poule A-N'!H10&gt;'Poule A-N'!F10,3,IF('Poule A-N'!H10&lt;'Poule A-N'!F10,0,1))+IF('Poule A-N'!F13&gt;'Poule A-N'!H13,3,IF('Poule A-N'!F13&lt;'Poule A-N'!H13,0,1))+IF('Poule A-N'!F15&gt;'Poule A-N'!H15,3,IF('Poule A-N'!F15&lt;'Poule A-N'!H15,0,1))-(3-B3)</f>
        <v>0</v>
      </c>
      <c r="D3" s="20">
        <f>'Poule A-N'!H10+'Poule A-N'!F13+'Poule A-N'!F15</f>
        <v>0</v>
      </c>
      <c r="E3" s="20">
        <f>'Poule A-N'!F10+'Poule A-N'!H13+'Poule A-N'!H15</f>
        <v>0</v>
      </c>
      <c r="F3" s="21">
        <f>D3-E3</f>
        <v>0</v>
      </c>
      <c r="G3" s="19">
        <f>IF(C3&gt;C2,1,IF(C3&lt;C2,0,0.3))</f>
        <v>0.3</v>
      </c>
      <c r="H3" s="20">
        <f>IF(C3&gt;C4,1,IF(C3&lt;C4,0,0.3))</f>
        <v>0.3</v>
      </c>
      <c r="I3" s="20">
        <f>IF(C3&gt;C5,1,IF(C3&lt;C5,0,0.3))</f>
        <v>0.3</v>
      </c>
      <c r="J3" s="22">
        <f>SUM(G3:I3)</f>
        <v>0.8999999999999999</v>
      </c>
      <c r="K3" s="19">
        <f>IF(J3=J2,IF(F3&gt;F2,0.03,0),0)</f>
        <v>0</v>
      </c>
      <c r="L3" s="20">
        <f>IF(J3=J4,IF(F3&gt;F4,0.03,0),0)</f>
        <v>0</v>
      </c>
      <c r="M3" s="20">
        <f>IF(J3=J5,IF(F3&gt;F5,0.03,0),0)</f>
        <v>0</v>
      </c>
      <c r="N3" s="22">
        <f>SUM(J3:M3)</f>
        <v>0.8999999999999999</v>
      </c>
      <c r="O3" s="19">
        <f>IF(N3=N2,IF(D3&gt;D2,0.003,0),0)</f>
        <v>0</v>
      </c>
      <c r="P3" s="20">
        <f>IF(N3=N4,IF(D3&gt;D4,0.003,0),0)</f>
        <v>0</v>
      </c>
      <c r="Q3" s="20">
        <f>IF(N3=N5,IF(D3&gt;D5,0.003,0),0)</f>
        <v>0</v>
      </c>
      <c r="R3" s="22">
        <f>SUM(N3:Q3)</f>
        <v>0.8999999999999999</v>
      </c>
      <c r="S3" s="19">
        <f>IF(R3=R2,IF('Poule A-N'!H10&gt;'Poule A-N'!F10,0.0003,0),0)</f>
        <v>0</v>
      </c>
      <c r="T3" s="20">
        <f>IF(R3=R4,IF('Poule A-N'!F15&gt;'Poule A-N'!H15,0.0003,0),0)</f>
        <v>0</v>
      </c>
      <c r="U3" s="20">
        <f>IF(R3=R5,IF('Poule A-N'!F13&gt;'Poule A-N'!H13,0.0003,0),0)</f>
        <v>0</v>
      </c>
      <c r="V3" s="22">
        <f>SUM(R3:U3)</f>
        <v>0.8999999999999999</v>
      </c>
      <c r="W3" s="19">
        <f>IF(V3=V2,IF('Poule A-N'!I5&lt;'Poule A-N'!I4,0.00003,0),0)</f>
        <v>0</v>
      </c>
      <c r="X3" s="20">
        <f>IF(V3=V4,IF('Poule A-N'!I5&lt;'Poule A-N'!I6,0.00003,0),0)</f>
        <v>0</v>
      </c>
      <c r="Y3" s="20">
        <f>IF(V3=V5,IF('Poule A-N'!I5&lt;'Poule A-N'!I7,0.00003,0),0)</f>
        <v>0</v>
      </c>
      <c r="Z3" s="22">
        <f>SUM(V3:Y3)</f>
        <v>0.8999999999999999</v>
      </c>
      <c r="AA3" s="19">
        <f ca="1">IF(Z3=Z2,0.000001*RAND(),0)</f>
        <v>6.032359383411809E-07</v>
      </c>
      <c r="AB3" s="20">
        <f ca="1">IF(Z3=Z4,0.000001*RAND(),0)</f>
        <v>7.219954083327762E-07</v>
      </c>
      <c r="AC3" s="20">
        <f ca="1">IF(Z3=Z5,0.000001*RAND(),0)</f>
        <v>3.325428798680099E-07</v>
      </c>
      <c r="AD3" s="20" t="str">
        <f>A3</f>
        <v>Joppie Team</v>
      </c>
      <c r="AE3" s="22">
        <f>SUM(Z3:AC3)</f>
        <v>0.9000016577742265</v>
      </c>
      <c r="AF3" s="23">
        <f>1+IF(AE3&lt;AE4,1,0)+IF(AE3&lt;AE5,1,0)+IF(AE3&lt;AE2,1,0)</f>
        <v>2</v>
      </c>
      <c r="AG3" s="19" t="str">
        <f>IF(AF2=2,A2,IF(AF3=2,A3,IF(AF4=2,A4,IF(AF5=2,A5,"ERROR"))))</f>
        <v>Joppie Team</v>
      </c>
      <c r="AH3" s="20">
        <f>IF(AF2=2,B2,IF(AF3=2,B3,IF(AF4=2,B4,IF(AF5=2,B5,"ERROR"))))</f>
        <v>0</v>
      </c>
      <c r="AI3" s="20">
        <f>IF(AF2=2,C2,IF(AF3=2,C3,IF(AF4=2,C4,IF(AF5=2,C5,"ERROR"))))</f>
        <v>0</v>
      </c>
      <c r="AJ3" s="20">
        <f>IF(AF2=2,D2,IF(AF3=2,D3,IF(AF4=2,D4,IF(AF5=2,D5,"ERROR"))))</f>
        <v>0</v>
      </c>
      <c r="AK3" s="20">
        <f>IF(AF2=2,E2,IF(AF3=2,E3,IF(AF4=2,E4,IF(AF5=2,E5,"ERROR"))))</f>
        <v>0</v>
      </c>
      <c r="AL3" s="21">
        <f>IF(AF2=2,F2,IF(AF3=2,F3,IF(AF4=2,F4,IF(AF5=2,F5,"ERROR"))))</f>
        <v>0</v>
      </c>
    </row>
    <row r="4" spans="1:39" ht="12.75">
      <c r="A4" s="19" t="str">
        <f>'Poule A-N'!A6</f>
        <v>KLM</v>
      </c>
      <c r="B4" s="20">
        <f>COUNT('Poule A-N'!F11,'Poule A-N'!H12,'Poule A-N'!H15)</f>
        <v>0</v>
      </c>
      <c r="C4" s="20">
        <f>IF('Poule A-N'!F11&gt;'Poule A-N'!H11,3,IF('Poule A-N'!F11&lt;'Poule A-N'!H11,0,1))+IF('Poule A-N'!H12&gt;'Poule A-N'!F12,3,IF('Poule A-N'!H12&lt;'Poule A-N'!F12,0,1))+IF('Poule A-N'!H15&gt;'Poule A-N'!F15,3,IF('Poule A-N'!H15&lt;'Poule A-N'!F15,0,1))-(3-B4)</f>
        <v>0</v>
      </c>
      <c r="D4" s="20">
        <f>'Poule A-N'!F11+'Poule A-N'!H12+'Poule A-N'!H15</f>
        <v>0</v>
      </c>
      <c r="E4" s="20">
        <f>'Poule A-N'!H11+'Poule A-N'!F12+'Poule A-N'!F15</f>
        <v>0</v>
      </c>
      <c r="F4" s="21">
        <f>D4-E4</f>
        <v>0</v>
      </c>
      <c r="G4" s="19">
        <f>IF(C4&gt;C2,1,IF(C4&lt;C2,0,0.3))</f>
        <v>0.3</v>
      </c>
      <c r="H4" s="20">
        <f>IF(C4&gt;C3,1,IF(C4&lt;C3,0,0.3))</f>
        <v>0.3</v>
      </c>
      <c r="I4" s="20">
        <f>IF(C4&gt;C5,1,IF(C4&lt;C5,0,0.3))</f>
        <v>0.3</v>
      </c>
      <c r="J4" s="22">
        <f>SUM(G4:I4)</f>
        <v>0.8999999999999999</v>
      </c>
      <c r="K4" s="19">
        <f>IF(J4=J2,IF(F4&gt;F2,0.03,0),0)</f>
        <v>0</v>
      </c>
      <c r="L4" s="20">
        <f>IF(J4=J3,IF(F4&gt;F3,0.03,0),0)</f>
        <v>0</v>
      </c>
      <c r="M4" s="20">
        <f>IF(J4=J5,IF(F4&gt;F5,0.03,0),0)</f>
        <v>0</v>
      </c>
      <c r="N4" s="22">
        <f>SUM(J4:M4)</f>
        <v>0.8999999999999999</v>
      </c>
      <c r="O4" s="19">
        <f>IF(N4=N2,IF(D4&gt;D2,0.003,0),0)</f>
        <v>0</v>
      </c>
      <c r="P4" s="20">
        <f>IF(N4=N3,IF(D4&gt;D3,0.003,0),0)</f>
        <v>0</v>
      </c>
      <c r="Q4" s="20">
        <f>IF(N4=N5,IF(D4&gt;D5,0.003,0),0)</f>
        <v>0</v>
      </c>
      <c r="R4" s="22">
        <f>SUM(N4:Q4)</f>
        <v>0.8999999999999999</v>
      </c>
      <c r="S4" s="19">
        <f>IF(R4=R2,IF('Poule A-N'!H12&gt;'Poule A-N'!F12,0.0003,0),0)</f>
        <v>0</v>
      </c>
      <c r="T4" s="20">
        <f>IF(R4=R3,IF('Poule A-N'!H15&gt;'Poule A-N'!F15,0.0003,0),0)</f>
        <v>0</v>
      </c>
      <c r="U4" s="20">
        <f>IF(R4=R5,IF('Poule A-N'!F11&gt;'Poule A-N'!H11,0.0003,0),0)</f>
        <v>0</v>
      </c>
      <c r="V4" s="22">
        <f>SUM(R4:U4)</f>
        <v>0.8999999999999999</v>
      </c>
      <c r="W4" s="19">
        <f>IF(V4=V2,IF('Poule A-N'!I6&lt;'Poule A-N'!I4,0.00003,0),0)</f>
        <v>0</v>
      </c>
      <c r="X4" s="20">
        <f>IF(V4=V3,IF('Poule A-N'!I6&lt;'Poule A-N'!I5,0.00003,0),0)</f>
        <v>0</v>
      </c>
      <c r="Y4" s="20">
        <f>IF(V4=V5,IF('Poule A-N'!I6&lt;'Poule A-N'!I7,0.00003,0),0)</f>
        <v>0</v>
      </c>
      <c r="Z4" s="22">
        <f>SUM(V4:Y4)</f>
        <v>0.8999999999999999</v>
      </c>
      <c r="AA4" s="19">
        <f ca="1">IF(Z4=Z2,0.000001*RAND(),0)</f>
        <v>8.2146638998972E-07</v>
      </c>
      <c r="AB4" s="20">
        <f ca="1">IF(Z4=Z3,0.000001*RAND(),0)</f>
        <v>2.059356435240778E-08</v>
      </c>
      <c r="AC4" s="20">
        <f ca="1">IF(Z4=Z5,0.000001*RAND(),0)</f>
        <v>2.3333793773604805E-07</v>
      </c>
      <c r="AD4" s="20" t="str">
        <f>A4</f>
        <v>KLM</v>
      </c>
      <c r="AE4" s="22">
        <f>SUM(Z4:AC4)</f>
        <v>0.900001075397892</v>
      </c>
      <c r="AF4" s="23">
        <f>1+IF(AE4&lt;AE5,1,0)+IF(AE4&lt;AE2,1,0)+IF(AE4&lt;AE3,1,0)</f>
        <v>4</v>
      </c>
      <c r="AG4" s="19" t="str">
        <f>IF(AF2=3,A2,IF(AF3=3,A3,IF(AF4=3,A4,IF(AF5=3,A5,"ERROR"))))</f>
        <v>Emmeloordse Boys</v>
      </c>
      <c r="AH4" s="20">
        <f>IF(AF2=3,B2,IF(AF3=3,B3,IF(AF4=3,B4,IF(AF5=3,B5,"ERROR"))))</f>
        <v>0</v>
      </c>
      <c r="AI4" s="20">
        <f>IF(AF2=3,C2,IF(AF3=3,C3,IF(AF4=3,C4,IF(AF5=3,C5,"ERROR"))))</f>
        <v>0</v>
      </c>
      <c r="AJ4" s="20">
        <f>IF(AF2=3,D2,IF(AF3=3,D3,IF(AF4=3,D4,IF(AF5=3,D5,"ERROR"))))</f>
        <v>0</v>
      </c>
      <c r="AK4" s="20">
        <f>IF(AF2=3,E2,IF(AF3=3,E3,IF(AF4=3,E4,IF(AF5=3,E5,"ERROR"))))</f>
        <v>0</v>
      </c>
      <c r="AL4" s="21">
        <f>IF(AF2=3,F2,IF(AF3=3,F3,IF(AF4=3,F4,IF(AF5=3,F5,"ERROR"))))</f>
        <v>0</v>
      </c>
      <c r="AM4" s="9">
        <f>IF(AG4=A2,'Poule A-N'!I4,IF(AG4=A3,'Poule A-N'!I5,IF(AG4=A4,'Poule A-N'!I6,'Poule A-N'!I7)))</f>
        <v>0</v>
      </c>
    </row>
    <row r="5" spans="1:38" ht="12.75">
      <c r="A5" s="24" t="str">
        <f>'Poule A-N'!A7</f>
        <v>Emmeloordse Boys</v>
      </c>
      <c r="B5" s="25">
        <f>COUNT('Poule A-N'!H11,'Poule A-N'!H13,'Poule A-N'!H14)</f>
        <v>0</v>
      </c>
      <c r="C5" s="25">
        <f>IF('Poule A-N'!H11&gt;'Poule A-N'!F11,3,IF('Poule A-N'!H11&lt;'Poule A-N'!F11,0,1))+IF('Poule A-N'!H13&gt;'Poule A-N'!F13,3,IF('Poule A-N'!H13&lt;'Poule A-N'!F13,0,1))+IF('Poule A-N'!H14&gt;'Poule A-N'!F14,3,IF('Poule A-N'!H14&lt;'Poule A-N'!F14,0,1))-(3-B5)</f>
        <v>0</v>
      </c>
      <c r="D5" s="25">
        <f>'Poule A-N'!H11+'Poule A-N'!H13+'Poule A-N'!H14</f>
        <v>0</v>
      </c>
      <c r="E5" s="25">
        <f>'Poule A-N'!F11+'Poule A-N'!F13+'Poule A-N'!F14</f>
        <v>0</v>
      </c>
      <c r="F5" s="26">
        <f>D5-E5</f>
        <v>0</v>
      </c>
      <c r="G5" s="24">
        <f>IF(C5&gt;C2,1,IF(C5&lt;C2,0,0.3))</f>
        <v>0.3</v>
      </c>
      <c r="H5" s="25">
        <f>IF(C5&gt;C3,1,IF(C5&lt;C3,0,0.3))</f>
        <v>0.3</v>
      </c>
      <c r="I5" s="25">
        <f>IF(C5&gt;C4,1,IF(C5&lt;C4,0,0.3))</f>
        <v>0.3</v>
      </c>
      <c r="J5" s="27">
        <f>SUM(G5:I5)</f>
        <v>0.8999999999999999</v>
      </c>
      <c r="K5" s="24">
        <f>IF(J5=J2,IF(F5&gt;F2,0.03,0),0)</f>
        <v>0</v>
      </c>
      <c r="L5" s="25">
        <f>IF(J5=J3,IF(F5&gt;F3,0.03,0),0)</f>
        <v>0</v>
      </c>
      <c r="M5" s="25">
        <f>IF(J5=J4,IF(F5&gt;F4,0.03,0),0)</f>
        <v>0</v>
      </c>
      <c r="N5" s="27">
        <f>SUM(J5:M5)</f>
        <v>0.8999999999999999</v>
      </c>
      <c r="O5" s="24">
        <f>IF(N5=N2,IF(D5&gt;D2,0.003,0),0)</f>
        <v>0</v>
      </c>
      <c r="P5" s="25">
        <f>IF(N5=N3,IF(D5&gt;D3,0.003,0),0)</f>
        <v>0</v>
      </c>
      <c r="Q5" s="25">
        <f>IF(N5=N4,IF(D5&gt;D4,0.003,0),0)</f>
        <v>0</v>
      </c>
      <c r="R5" s="27">
        <f>SUM(N5:Q5)</f>
        <v>0.8999999999999999</v>
      </c>
      <c r="S5" s="24">
        <f>IF(R5=R2,IF('Poule A-N'!H14&gt;'Poule A-N'!F14,0.0003,0),0)</f>
        <v>0</v>
      </c>
      <c r="T5" s="25">
        <f>IF(R5=R3,IF('Poule A-N'!H13&gt;'Poule A-N'!F13,0.0003,0),0)</f>
        <v>0</v>
      </c>
      <c r="U5" s="25">
        <f>IF(R5=R4,IF('Poule A-N'!H11&gt;'Poule A-N'!F11,0.0003,0),0)</f>
        <v>0</v>
      </c>
      <c r="V5" s="27">
        <f>SUM(R5:U5)</f>
        <v>0.8999999999999999</v>
      </c>
      <c r="W5" s="24">
        <f>IF(V5=V2,IF('Poule A-N'!I7&lt;'Poule A-N'!I4,0.00003,0),0)</f>
        <v>0</v>
      </c>
      <c r="X5" s="25">
        <f>IF(V5=V3,IF('Poule A-N'!I7&lt;'Poule A-N'!I5,0.00003,0),0)</f>
        <v>0</v>
      </c>
      <c r="Y5" s="25">
        <f>IF(V5=V4,IF('Poule A-N'!I7&lt;'Poule A-N'!I6,0.00003,0),0)</f>
        <v>0</v>
      </c>
      <c r="Z5" s="27">
        <f>SUM(V5:Y5)</f>
        <v>0.8999999999999999</v>
      </c>
      <c r="AA5" s="24">
        <f ca="1">IF(Z5=Z2,0.000001*RAND(),0)</f>
        <v>1.5699045656409093E-07</v>
      </c>
      <c r="AB5" s="25">
        <f ca="1">IF(Z5=Z3,0.000001*RAND(),0)</f>
        <v>3.467284274384443E-07</v>
      </c>
      <c r="AC5" s="25">
        <f ca="1">IF(Z5=Z4,0.000001*RAND(),0)</f>
        <v>9.102286405361939E-07</v>
      </c>
      <c r="AD5" s="25" t="str">
        <f>A5</f>
        <v>Emmeloordse Boys</v>
      </c>
      <c r="AE5" s="27">
        <f>SUM(Z5:AC5)</f>
        <v>0.9000014139475244</v>
      </c>
      <c r="AF5" s="28">
        <f>1+IF(AE5&lt;AE2,1,0)+IF(AE5&lt;AE3,1,0)+IF(AE5&lt;AE4,1,0)</f>
        <v>3</v>
      </c>
      <c r="AG5" s="24" t="str">
        <f>IF(AF2=4,A2,IF(AF3=4,A3,IF(AF4=4,A4,IF(AF5=4,A5,"ERROR"))))</f>
        <v>KLM</v>
      </c>
      <c r="AH5" s="25">
        <f>IF(AF2=4,B2,IF(AF3=4,B3,IF(AF4=4,B4,IF(AF5=4,B5,"ERROR"))))</f>
        <v>0</v>
      </c>
      <c r="AI5" s="25">
        <f>IF(AF2=4,C2,IF(AF3=4,C3,IF(AF4=4,C4,IF(AF5=4,C5,"ERROR"))))</f>
        <v>0</v>
      </c>
      <c r="AJ5" s="25">
        <f>IF(AF2=4,D2,IF(AF3=4,D3,IF(AF4=4,D4,IF(AF5=4,D5,"ERROR"))))</f>
        <v>0</v>
      </c>
      <c r="AK5" s="25">
        <f>IF(AF2=4,E2,IF(AF3=4,E3,IF(AF4=4,E4,IF(AF5=4,E5,"ERROR"))))</f>
        <v>0</v>
      </c>
      <c r="AL5" s="26">
        <f>IF(AF2=4,F2,IF(AF3=4,F3,IF(AF4=4,F4,IF(AF5=4,F5,"ERROR"))))</f>
        <v>0</v>
      </c>
    </row>
    <row r="7" spans="1:38" ht="12.75">
      <c r="A7" s="15" t="s">
        <v>194</v>
      </c>
      <c r="B7" s="16" t="s">
        <v>178</v>
      </c>
      <c r="C7" s="16" t="s">
        <v>177</v>
      </c>
      <c r="D7" s="16" t="s">
        <v>179</v>
      </c>
      <c r="E7" s="16" t="s">
        <v>180</v>
      </c>
      <c r="F7" s="17" t="s">
        <v>181</v>
      </c>
      <c r="G7" s="15" t="s">
        <v>177</v>
      </c>
      <c r="H7" s="16"/>
      <c r="I7" s="16"/>
      <c r="J7" s="17"/>
      <c r="K7" s="15" t="s">
        <v>181</v>
      </c>
      <c r="L7" s="16"/>
      <c r="M7" s="16"/>
      <c r="N7" s="17"/>
      <c r="O7" s="15" t="s">
        <v>179</v>
      </c>
      <c r="P7" s="16"/>
      <c r="Q7" s="16"/>
      <c r="R7" s="17"/>
      <c r="S7" s="15" t="s">
        <v>186</v>
      </c>
      <c r="T7" s="16"/>
      <c r="U7" s="16"/>
      <c r="V7" s="17"/>
      <c r="W7" s="15" t="s">
        <v>187</v>
      </c>
      <c r="X7" s="16"/>
      <c r="Y7" s="16"/>
      <c r="Z7" s="17"/>
      <c r="AA7" s="15" t="s">
        <v>188</v>
      </c>
      <c r="AB7" s="16"/>
      <c r="AC7" s="16"/>
      <c r="AD7" s="16"/>
      <c r="AE7" s="17"/>
      <c r="AF7" s="18" t="s">
        <v>189</v>
      </c>
      <c r="AG7" s="15" t="s">
        <v>190</v>
      </c>
      <c r="AH7" s="16"/>
      <c r="AI7" s="16"/>
      <c r="AJ7" s="16"/>
      <c r="AK7" s="16"/>
      <c r="AL7" s="17"/>
    </row>
    <row r="8" spans="1:38" ht="12.75">
      <c r="A8" s="19" t="str">
        <f>'Poule A-N'!A20</f>
        <v>Kaanster Raus Club</v>
      </c>
      <c r="B8" s="20">
        <f>COUNT('Poule A-N'!F26,'Poule A-N'!F28,'Poule A-N'!F30)</f>
        <v>0</v>
      </c>
      <c r="C8" s="20">
        <f>IF('Poule A-N'!F26&gt;'Poule A-N'!H26,3,IF('Poule A-N'!F26&lt;'Poule A-N'!H26,0,1))+IF('Poule A-N'!F28&gt;'Poule A-N'!H28,3,IF('Poule A-N'!F28&lt;'Poule A-N'!H28,0,1))+IF('Poule A-N'!F30&gt;'Poule A-N'!H30,3,IF('Poule A-N'!F30&lt;'Poule A-N'!H30,0,1))-(3-B8)</f>
        <v>0</v>
      </c>
      <c r="D8" s="20">
        <f>'Poule A-N'!F26+'Poule A-N'!F28+'Poule A-N'!F30</f>
        <v>0</v>
      </c>
      <c r="E8" s="20">
        <f>'Poule A-N'!H26+'Poule A-N'!H28+'Poule A-N'!H30</f>
        <v>0</v>
      </c>
      <c r="F8" s="21">
        <f>D8-E8</f>
        <v>0</v>
      </c>
      <c r="G8" s="19">
        <f>IF(C8&gt;C9,1,IF(C8&lt;C9,0,0.3))</f>
        <v>0.3</v>
      </c>
      <c r="H8" s="20">
        <f>IF(C8&gt;C10,1,IF(C8&lt;C10,0,0.3))</f>
        <v>0.3</v>
      </c>
      <c r="I8" s="20">
        <f>IF(C8&gt;C11,1,IF(C8&lt;C11,0,0.3))</f>
        <v>0.3</v>
      </c>
      <c r="J8" s="22">
        <f>SUM(G8:I8)</f>
        <v>0.8999999999999999</v>
      </c>
      <c r="K8" s="19">
        <f>IF(J8=J9,IF(F8&gt;F9,0.03,0),0)</f>
        <v>0</v>
      </c>
      <c r="L8" s="20">
        <f>IF(J8=J10,IF(F8&gt;F10,0.03,0),0)</f>
        <v>0</v>
      </c>
      <c r="M8" s="20">
        <f>IF(J8=J11,IF(F8&gt;F11,0.03,0),0)</f>
        <v>0</v>
      </c>
      <c r="N8" s="22">
        <f>SUM(J8:M8)</f>
        <v>0.8999999999999999</v>
      </c>
      <c r="O8" s="19">
        <f>IF(N8=N9,IF(D8&gt;D9,0.003,0),0)</f>
        <v>0</v>
      </c>
      <c r="P8" s="20">
        <f>IF(N8=N10,IF(D8&gt;D10,0.003,0),0)</f>
        <v>0</v>
      </c>
      <c r="Q8" s="20">
        <f>IF(N8=N11,IF(D8&gt;D11,0.003,0),0)</f>
        <v>0</v>
      </c>
      <c r="R8" s="22">
        <f>SUM(N8:Q8)</f>
        <v>0.8999999999999999</v>
      </c>
      <c r="S8" s="19">
        <f>IF(R8=R9,IF('Poule A-N'!F26&gt;'Poule A-N'!H26,0.0003,0),0)</f>
        <v>0</v>
      </c>
      <c r="T8" s="20">
        <f>IF(R8=R10,IF('Poule A-N'!F28&gt;'Poule A-N'!H28,0.0003,0),0)</f>
        <v>0</v>
      </c>
      <c r="U8" s="20">
        <f>IF(R8=R11,IF('Poule A-N'!F30&gt;'Poule A-N'!H30,0.0003,0),0)</f>
        <v>0</v>
      </c>
      <c r="V8" s="22">
        <f>SUM(R8:U8)</f>
        <v>0.8999999999999999</v>
      </c>
      <c r="W8" s="19">
        <f>IF(V8=V9,IF('Poule A-N'!I20&lt;'Poule A-N'!I21,0.00003,0),0)</f>
        <v>0</v>
      </c>
      <c r="X8" s="20">
        <f>IF(V8=V10,IF('Poule A-N'!I20&lt;'Poule A-N'!I22,0.00003,0),0)</f>
        <v>0</v>
      </c>
      <c r="Y8" s="20">
        <f>IF(V8=V11,IF('Poule A-N'!I20&lt;'Poule A-N'!I23,0.00003,0),0)</f>
        <v>0</v>
      </c>
      <c r="Z8" s="22">
        <f>SUM(V8:Y8)</f>
        <v>0.8999999999999999</v>
      </c>
      <c r="AA8" s="19">
        <f ca="1">IF(Z8=Z9,0.000001*RAND(),0)</f>
        <v>7.120864247637008E-07</v>
      </c>
      <c r="AB8" s="20">
        <f ca="1">IF(Z8=Z10,0.000001*RAND(),0)</f>
        <v>5.886255002642491E-07</v>
      </c>
      <c r="AC8" s="20">
        <f ca="1">IF(Z8=Z11,0.000001*RAND(),0)</f>
        <v>4.075951762717107E-07</v>
      </c>
      <c r="AD8" s="20" t="str">
        <f>A8</f>
        <v>Kaanster Raus Club</v>
      </c>
      <c r="AE8" s="22">
        <f>SUM(Z8:AC8)</f>
        <v>0.9000017083071011</v>
      </c>
      <c r="AF8" s="23">
        <f>1+IF(AE8&lt;AE9,1,0)+IF(AE8&lt;AE10,1,0)+IF(AE8&lt;AE11,1,0)</f>
        <v>2</v>
      </c>
      <c r="AG8" s="19" t="str">
        <f>IF(AF8=1,A8,IF(AF9=1,A9,IF(AF10=1,A10,IF(AF11=1,A11,"ERROR"))))</f>
        <v>FC BOS trappers</v>
      </c>
      <c r="AH8" s="20">
        <f>IF(AF8=1,B8,IF(AF9=1,B9,IF(AF10=1,B10,IF(AF11=1,B11,"ERROR"))))</f>
        <v>0</v>
      </c>
      <c r="AI8" s="20">
        <f>IF(AF8=1,C8,IF(AF9=1,C9,IF(AF10=1,C10,IF(AF11=1,C11,"ERROR"))))</f>
        <v>0</v>
      </c>
      <c r="AJ8" s="20">
        <f>IF(AF8=1,D8,IF(AF9=1,D9,IF(AF10=1,D10,IF(AF11=1,D11,"ERROR"))))</f>
        <v>0</v>
      </c>
      <c r="AK8" s="20">
        <f>IF(AF8=1,E8,IF(AF9=1,E9,IF(AF10=1,E10,IF(AF11=1,E11,"ERROR"))))</f>
        <v>0</v>
      </c>
      <c r="AL8" s="21">
        <f>IF(AF8=1,F8,IF(AF9=1,F9,IF(AF10=1,F10,IF(AF11=1,F11,"ERROR"))))</f>
        <v>0</v>
      </c>
    </row>
    <row r="9" spans="1:38" ht="12.75">
      <c r="A9" s="19" t="str">
        <f>'Poule A-N'!A21</f>
        <v>FC BOS trappers</v>
      </c>
      <c r="B9" s="20">
        <f>COUNT('Poule A-N'!H26,'Poule A-N'!F29,'Poule A-N'!F31)</f>
        <v>0</v>
      </c>
      <c r="C9" s="20">
        <f>IF('Poule A-N'!H26&gt;'Poule A-N'!F26,3,IF('Poule A-N'!H26&lt;'Poule A-N'!F26,0,1))+IF('Poule A-N'!F29&gt;'Poule A-N'!H29,3,IF('Poule A-N'!F29&lt;'Poule A-N'!H29,0,1))+IF('Poule A-N'!F31&gt;'Poule A-N'!H31,3,IF('Poule A-N'!F31&lt;'Poule A-N'!H31,0,1))-(3-B9)</f>
        <v>0</v>
      </c>
      <c r="D9" s="20">
        <f>'Poule A-N'!H26+'Poule A-N'!F29+'Poule A-N'!F31</f>
        <v>0</v>
      </c>
      <c r="E9" s="20">
        <f>'Poule A-N'!F26+'Poule A-N'!H29+'Poule A-N'!H31</f>
        <v>0</v>
      </c>
      <c r="F9" s="21">
        <f>D9-E9</f>
        <v>0</v>
      </c>
      <c r="G9" s="19">
        <f>IF(C9&gt;C8,1,IF(C9&lt;C8,0,0.3))</f>
        <v>0.3</v>
      </c>
      <c r="H9" s="20">
        <f>IF(C9&gt;C10,1,IF(C9&lt;C10,0,0.3))</f>
        <v>0.3</v>
      </c>
      <c r="I9" s="20">
        <f>IF(C9&gt;C11,1,IF(C9&lt;C11,0,0.3))</f>
        <v>0.3</v>
      </c>
      <c r="J9" s="22">
        <f>SUM(G9:I9)</f>
        <v>0.8999999999999999</v>
      </c>
      <c r="K9" s="19">
        <f>IF(J9=J8,IF(F9&gt;F8,0.03,0),0)</f>
        <v>0</v>
      </c>
      <c r="L9" s="20">
        <f>IF(J9=J10,IF(F9&gt;F10,0.03,0),0)</f>
        <v>0</v>
      </c>
      <c r="M9" s="20">
        <f>IF(J9=J11,IF(F9&gt;F11,0.03,0),0)</f>
        <v>0</v>
      </c>
      <c r="N9" s="22">
        <f>SUM(J9:M9)</f>
        <v>0.8999999999999999</v>
      </c>
      <c r="O9" s="19">
        <f>IF(N9=N8,IF(D9&gt;D8,0.003,0),0)</f>
        <v>0</v>
      </c>
      <c r="P9" s="20">
        <f>IF(N9=N10,IF(D9&gt;D10,0.003,0),0)</f>
        <v>0</v>
      </c>
      <c r="Q9" s="20">
        <f>IF(N9=N11,IF(D9&gt;D11,0.003,0),0)</f>
        <v>0</v>
      </c>
      <c r="R9" s="22">
        <f>SUM(N9:Q9)</f>
        <v>0.8999999999999999</v>
      </c>
      <c r="S9" s="19">
        <f>IF(R9=R8,IF('Poule A-N'!H26&gt;'Poule A-N'!F26,0.0003,0),0)</f>
        <v>0</v>
      </c>
      <c r="T9" s="20">
        <f>IF(R9=R10,IF('Poule A-N'!F31&gt;'Poule A-N'!H31,0.0003,0),0)</f>
        <v>0</v>
      </c>
      <c r="U9" s="20">
        <f>IF(R9=R11,IF('Poule A-N'!F29&gt;'Poule A-N'!H29,0.0003,0),0)</f>
        <v>0</v>
      </c>
      <c r="V9" s="22">
        <f>SUM(R9:U9)</f>
        <v>0.8999999999999999</v>
      </c>
      <c r="W9" s="19">
        <f>IF(V9=V8,IF('Poule A-N'!I21&lt;'Poule A-N'!I20,0.00003,0),0)</f>
        <v>0</v>
      </c>
      <c r="X9" s="20">
        <f>IF(V9=V10,IF('Poule A-N'!I21&lt;'Poule A-N'!I22,0.00003,0),0)</f>
        <v>0</v>
      </c>
      <c r="Y9" s="20">
        <f>IF(V9=V11,IF('Poule A-N'!I21&lt;'Poule A-N'!I23,0.00003,0),0)</f>
        <v>0</v>
      </c>
      <c r="Z9" s="22">
        <f>SUM(V9:Y9)</f>
        <v>0.8999999999999999</v>
      </c>
      <c r="AA9" s="19">
        <f ca="1">IF(Z9=Z8,0.000001*RAND(),0)</f>
        <v>7.827773337252148E-07</v>
      </c>
      <c r="AB9" s="20">
        <f ca="1">IF(Z9=Z10,0.000001*RAND(),0)</f>
        <v>5.801907689171983E-07</v>
      </c>
      <c r="AC9" s="20">
        <f ca="1">IF(Z9=Z11,0.000001*RAND(),0)</f>
        <v>4.5742395427577807E-07</v>
      </c>
      <c r="AD9" s="20" t="str">
        <f>A9</f>
        <v>FC BOS trappers</v>
      </c>
      <c r="AE9" s="22">
        <f>SUM(Z9:AC9)</f>
        <v>0.9000018203920568</v>
      </c>
      <c r="AF9" s="23">
        <f>1+IF(AE9&lt;AE10,1,0)+IF(AE9&lt;AE11,1,0)+IF(AE9&lt;AE8,1,0)</f>
        <v>1</v>
      </c>
      <c r="AG9" s="19" t="str">
        <f>IF(AF8=2,A8,IF(AF9=2,A9,IF(AF10=2,A10,IF(AF11=2,A11,"ERROR"))))</f>
        <v>Kaanster Raus Club</v>
      </c>
      <c r="AH9" s="20">
        <f>IF(AF8=2,B8,IF(AF9=2,B9,IF(AF10=2,B10,IF(AF11=2,B11,"ERROR"))))</f>
        <v>0</v>
      </c>
      <c r="AI9" s="20">
        <f>IF(AF8=2,C8,IF(AF9=2,C9,IF(AF10=2,C10,IF(AF11=2,C11,"ERROR"))))</f>
        <v>0</v>
      </c>
      <c r="AJ9" s="20">
        <f>IF(AF8=2,D8,IF(AF9=2,D9,IF(AF10=2,D10,IF(AF11=2,D11,"ERROR"))))</f>
        <v>0</v>
      </c>
      <c r="AK9" s="20">
        <f>IF(AF8=2,E8,IF(AF9=2,E9,IF(AF10=2,E10,IF(AF11=2,E11,"ERROR"))))</f>
        <v>0</v>
      </c>
      <c r="AL9" s="21">
        <f>IF(AF8=2,F8,IF(AF9=2,F9,IF(AF10=2,F10,IF(AF11=2,F11,"ERROR"))))</f>
        <v>0</v>
      </c>
    </row>
    <row r="10" spans="1:39" ht="12.75">
      <c r="A10" s="19" t="str">
        <f>'Poule A-N'!A22</f>
        <v>fantasie</v>
      </c>
      <c r="B10" s="20">
        <f>COUNT('Poule A-N'!F27,'Poule A-N'!H28,'Poule A-N'!H31)</f>
        <v>0</v>
      </c>
      <c r="C10" s="20">
        <f>IF('Poule A-N'!F27&gt;'Poule A-N'!H27,3,IF('Poule A-N'!F27&lt;'Poule A-N'!H27,0,1))+IF('Poule A-N'!H28&gt;'Poule A-N'!F28,3,IF('Poule A-N'!H28&lt;'Poule A-N'!F28,0,1))+IF('Poule A-N'!H31&gt;'Poule A-N'!F31,3,IF('Poule A-N'!H31&lt;'Poule A-N'!F31,0,1))-(3-B10)</f>
        <v>0</v>
      </c>
      <c r="D10" s="20">
        <f>'Poule A-N'!F27+'Poule A-N'!H28+'Poule A-N'!H31</f>
        <v>0</v>
      </c>
      <c r="E10" s="20">
        <f>'Poule A-N'!H27+'Poule A-N'!F28+'Poule A-N'!F31</f>
        <v>0</v>
      </c>
      <c r="F10" s="21">
        <f>D10-E10</f>
        <v>0</v>
      </c>
      <c r="G10" s="19">
        <f>IF(C10&gt;C8,1,IF(C10&lt;C8,0,0.3))</f>
        <v>0.3</v>
      </c>
      <c r="H10" s="20">
        <f>IF(C10&gt;C9,1,IF(C10&lt;C9,0,0.3))</f>
        <v>0.3</v>
      </c>
      <c r="I10" s="20">
        <f>IF(C10&gt;C11,1,IF(C10&lt;C11,0,0.3))</f>
        <v>0.3</v>
      </c>
      <c r="J10" s="22">
        <f>SUM(G10:I10)</f>
        <v>0.8999999999999999</v>
      </c>
      <c r="K10" s="19">
        <f>IF(J10=J8,IF(F10&gt;F8,0.03,0),0)</f>
        <v>0</v>
      </c>
      <c r="L10" s="20">
        <f>IF(J10=J9,IF(F10&gt;F9,0.03,0),0)</f>
        <v>0</v>
      </c>
      <c r="M10" s="20">
        <f>IF(J10=J11,IF(F10&gt;F11,0.03,0),0)</f>
        <v>0</v>
      </c>
      <c r="N10" s="22">
        <f>SUM(J10:M10)</f>
        <v>0.8999999999999999</v>
      </c>
      <c r="O10" s="19">
        <f>IF(N10=N8,IF(D10&gt;D8,0.003,0),0)</f>
        <v>0</v>
      </c>
      <c r="P10" s="20">
        <f>IF(N10=N9,IF(D10&gt;D9,0.003,0),0)</f>
        <v>0</v>
      </c>
      <c r="Q10" s="20">
        <f>IF(N10=N11,IF(D10&gt;D11,0.003,0),0)</f>
        <v>0</v>
      </c>
      <c r="R10" s="22">
        <f>SUM(N10:Q10)</f>
        <v>0.8999999999999999</v>
      </c>
      <c r="S10" s="19">
        <f>IF(R10=R8,IF('Poule A-N'!H28&gt;'Poule A-N'!F28,0.0003,0),0)</f>
        <v>0</v>
      </c>
      <c r="T10" s="20">
        <f>IF(R10=R9,IF('Poule A-N'!H31&gt;'Poule A-N'!F31,0.0003,0),0)</f>
        <v>0</v>
      </c>
      <c r="U10" s="20">
        <f>IF(R10=R11,IF('Poule A-N'!F27&gt;'Poule A-N'!H27,0.0003,0),0)</f>
        <v>0</v>
      </c>
      <c r="V10" s="22">
        <f>SUM(R10:U10)</f>
        <v>0.8999999999999999</v>
      </c>
      <c r="W10" s="19">
        <f>IF(V10=V8,IF('Poule A-N'!I22&lt;'Poule A-N'!I20,0.00003,0),0)</f>
        <v>0</v>
      </c>
      <c r="X10" s="20">
        <f>IF(V10=V9,IF('Poule A-N'!I22&lt;'Poule A-N'!I21,0.00003,0),0)</f>
        <v>0</v>
      </c>
      <c r="Y10" s="20">
        <f>IF(V10=V11,IF('Poule A-N'!I22&lt;'Poule A-N'!I23,0.00003,0),0)</f>
        <v>0</v>
      </c>
      <c r="Z10" s="22">
        <f>SUM(V10:Y10)</f>
        <v>0.8999999999999999</v>
      </c>
      <c r="AA10" s="19">
        <f ca="1">IF(Z10=Z8,0.000001*RAND(),0)</f>
        <v>4.2678352319213617E-07</v>
      </c>
      <c r="AB10" s="20">
        <f ca="1">IF(Z10=Z9,0.000001*RAND(),0)</f>
        <v>3.797063116053112E-07</v>
      </c>
      <c r="AC10" s="20">
        <f ca="1">IF(Z10=Z11,0.000001*RAND(),0)</f>
        <v>1.0759857572396636E-07</v>
      </c>
      <c r="AD10" s="20" t="str">
        <f>A10</f>
        <v>fantasie</v>
      </c>
      <c r="AE10" s="22">
        <f>SUM(Z10:AC10)</f>
        <v>0.9000009140884104</v>
      </c>
      <c r="AF10" s="23">
        <f>1+IF(AE10&lt;AE11,1,0)+IF(AE10&lt;AE8,1,0)+IF(AE10&lt;AE9,1,0)</f>
        <v>4</v>
      </c>
      <c r="AG10" s="19" t="str">
        <f>IF(AF8=3,A8,IF(AF9=3,A9,IF(AF10=3,A10,IF(AF11=3,A11,"ERROR"))))</f>
        <v>Walmington Dokkum csv</v>
      </c>
      <c r="AH10" s="20">
        <f>IF(AF8=3,B8,IF(AF9=3,B9,IF(AF10=3,B10,IF(AF11=3,B11,"ERROR"))))</f>
        <v>0</v>
      </c>
      <c r="AI10" s="20">
        <f>IF(AF8=3,C8,IF(AF9=3,C9,IF(AF10=3,C10,IF(AF11=3,C11,"ERROR"))))</f>
        <v>0</v>
      </c>
      <c r="AJ10" s="20">
        <f>IF(AF8=3,D8,IF(AF9=3,D9,IF(AF10=3,D10,IF(AF11=3,D11,"ERROR"))))</f>
        <v>0</v>
      </c>
      <c r="AK10" s="20">
        <f>IF(AF8=3,E8,IF(AF9=3,E9,IF(AF10=3,E10,IF(AF11=3,E11,"ERROR"))))</f>
        <v>0</v>
      </c>
      <c r="AL10" s="21">
        <f>IF(AF8=3,F8,IF(AF9=3,F9,IF(AF10=3,F10,IF(AF11=3,F11,"ERROR"))))</f>
        <v>0</v>
      </c>
      <c r="AM10" s="9">
        <f>IF(AG10=A8,'Poule A-N'!I20,IF(AG10=A9,'Poule A-N'!I21,IF(AG10=A10,'Poule A-N'!I22,'Poule A-N'!I23)))</f>
        <v>0</v>
      </c>
    </row>
    <row r="11" spans="1:38" ht="12.75">
      <c r="A11" s="24" t="str">
        <f>'Poule A-N'!A23</f>
        <v>Walmington Dokkum csv</v>
      </c>
      <c r="B11" s="25">
        <f>COUNT('Poule A-N'!H27,'Poule A-N'!H29,'Poule A-N'!H30)</f>
        <v>0</v>
      </c>
      <c r="C11" s="25">
        <f>IF('Poule A-N'!H27&gt;'Poule A-N'!F27,3,IF('Poule A-N'!H27&lt;'Poule A-N'!F27,0,1))+IF('Poule A-N'!H29&gt;'Poule A-N'!F29,3,IF('Poule A-N'!H29&lt;'Poule A-N'!F29,0,1))+IF('Poule A-N'!H30&gt;'Poule A-N'!F30,3,IF('Poule A-N'!H30&lt;'Poule A-N'!F30,0,1))-(3-B11)</f>
        <v>0</v>
      </c>
      <c r="D11" s="25">
        <f>'Poule A-N'!H27+'Poule A-N'!H29+'Poule A-N'!H30</f>
        <v>0</v>
      </c>
      <c r="E11" s="25">
        <f>'Poule A-N'!F27+'Poule A-N'!F29+'Poule A-N'!F30</f>
        <v>0</v>
      </c>
      <c r="F11" s="26">
        <f>D11-E11</f>
        <v>0</v>
      </c>
      <c r="G11" s="24">
        <f>IF(C11&gt;C8,1,IF(C11&lt;C8,0,0.3))</f>
        <v>0.3</v>
      </c>
      <c r="H11" s="25">
        <f>IF(C11&gt;C9,1,IF(C11&lt;C9,0,0.3))</f>
        <v>0.3</v>
      </c>
      <c r="I11" s="25">
        <f>IF(C11&gt;C10,1,IF(C11&lt;C10,0,0.3))</f>
        <v>0.3</v>
      </c>
      <c r="J11" s="27">
        <f>SUM(G11:I11)</f>
        <v>0.8999999999999999</v>
      </c>
      <c r="K11" s="24">
        <f>IF(J11=J8,IF(F11&gt;F8,0.03,0),0)</f>
        <v>0</v>
      </c>
      <c r="L11" s="25">
        <f>IF(J11=J9,IF(F11&gt;F9,0.03,0),0)</f>
        <v>0</v>
      </c>
      <c r="M11" s="25">
        <f>IF(J11=J10,IF(F11&gt;F10,0.03,0),0)</f>
        <v>0</v>
      </c>
      <c r="N11" s="27">
        <f>SUM(J11:M11)</f>
        <v>0.8999999999999999</v>
      </c>
      <c r="O11" s="24">
        <f>IF(N11=N8,IF(D11&gt;D8,0.003,0),0)</f>
        <v>0</v>
      </c>
      <c r="P11" s="25">
        <f>IF(N11=N9,IF(D11&gt;D9,0.003,0),0)</f>
        <v>0</v>
      </c>
      <c r="Q11" s="25">
        <f>IF(N11=N10,IF(D11&gt;D10,0.003,0),0)</f>
        <v>0</v>
      </c>
      <c r="R11" s="27">
        <f>SUM(N11:Q11)</f>
        <v>0.8999999999999999</v>
      </c>
      <c r="S11" s="24">
        <f>IF(R11=R8,IF('Poule A-N'!H30&gt;'Poule A-N'!F30,0.0003,0),0)</f>
        <v>0</v>
      </c>
      <c r="T11" s="25">
        <f>IF(R11=R9,IF('Poule A-N'!H29&gt;'Poule A-N'!F29,0.0003,0),0)</f>
        <v>0</v>
      </c>
      <c r="U11" s="25">
        <f>IF(R11=R10,IF('Poule A-N'!H27&gt;'Poule A-N'!F27,0.0003,0),0)</f>
        <v>0</v>
      </c>
      <c r="V11" s="27">
        <f>SUM(R11:U11)</f>
        <v>0.8999999999999999</v>
      </c>
      <c r="W11" s="24">
        <f>IF(V11=V8,IF('Poule A-N'!I23&lt;'Poule A-N'!I20,0.00003,0),0)</f>
        <v>0</v>
      </c>
      <c r="X11" s="25">
        <f>IF(V11=V9,IF('Poule A-N'!I23&lt;'Poule A-N'!I21,0.00003,0),0)</f>
        <v>0</v>
      </c>
      <c r="Y11" s="25">
        <f>IF(V11=V10,IF('Poule A-N'!I23&lt;'Poule A-N'!I22,0.00003,0),0)</f>
        <v>0</v>
      </c>
      <c r="Z11" s="27">
        <f>SUM(V11:Y11)</f>
        <v>0.8999999999999999</v>
      </c>
      <c r="AA11" s="24">
        <f ca="1">IF(Z11=Z8,0.000001*RAND(),0)</f>
        <v>4.269386793561596E-07</v>
      </c>
      <c r="AB11" s="25">
        <f ca="1">IF(Z11=Z9,0.000001*RAND(),0)</f>
        <v>1.6201099347491166E-07</v>
      </c>
      <c r="AC11" s="25">
        <f ca="1">IF(Z11=Z10,0.000001*RAND(),0)</f>
        <v>6.116858838079428E-07</v>
      </c>
      <c r="AD11" s="25" t="str">
        <f>A11</f>
        <v>Walmington Dokkum csv</v>
      </c>
      <c r="AE11" s="27">
        <f>SUM(Z11:AC11)</f>
        <v>0.9000012006355567</v>
      </c>
      <c r="AF11" s="28">
        <f>1+IF(AE11&lt;AE8,1,0)+IF(AE11&lt;AE9,1,0)+IF(AE11&lt;AE10,1,0)</f>
        <v>3</v>
      </c>
      <c r="AG11" s="24" t="str">
        <f>IF(AF8=4,A8,IF(AF9=4,A9,IF(AF10=4,A10,IF(AF11=4,A11,"ERROR"))))</f>
        <v>fantasie</v>
      </c>
      <c r="AH11" s="25">
        <f>IF(AF8=4,B8,IF(AF9=4,B9,IF(AF10=4,B10,IF(AF11=4,B11,"ERROR"))))</f>
        <v>0</v>
      </c>
      <c r="AI11" s="25">
        <f>IF(AF8=4,C8,IF(AF9=4,C9,IF(AF10=4,C10,IF(AF11=4,C11,"ERROR"))))</f>
        <v>0</v>
      </c>
      <c r="AJ11" s="25">
        <f>IF(AF8=4,D8,IF(AF9=4,D9,IF(AF10=4,D10,IF(AF11=4,D11,"ERROR"))))</f>
        <v>0</v>
      </c>
      <c r="AK11" s="25">
        <f>IF(AF8=4,E8,IF(AF9=4,E9,IF(AF10=4,E10,IF(AF11=4,E11,"ERROR"))))</f>
        <v>0</v>
      </c>
      <c r="AL11" s="26">
        <f>IF(AF8=4,F8,IF(AF9=4,F9,IF(AF10=4,F10,IF(AF11=4,F11,"ERROR"))))</f>
        <v>0</v>
      </c>
    </row>
    <row r="13" spans="1:38" ht="12.75">
      <c r="A13" s="15" t="s">
        <v>136</v>
      </c>
      <c r="B13" s="16" t="s">
        <v>178</v>
      </c>
      <c r="C13" s="16" t="s">
        <v>177</v>
      </c>
      <c r="D13" s="16" t="s">
        <v>179</v>
      </c>
      <c r="E13" s="16" t="s">
        <v>180</v>
      </c>
      <c r="F13" s="17" t="s">
        <v>181</v>
      </c>
      <c r="G13" s="15" t="s">
        <v>177</v>
      </c>
      <c r="H13" s="16"/>
      <c r="I13" s="16"/>
      <c r="J13" s="17"/>
      <c r="K13" s="15" t="s">
        <v>181</v>
      </c>
      <c r="L13" s="16"/>
      <c r="M13" s="16"/>
      <c r="N13" s="17"/>
      <c r="O13" s="15" t="s">
        <v>179</v>
      </c>
      <c r="P13" s="16"/>
      <c r="Q13" s="16"/>
      <c r="R13" s="17"/>
      <c r="S13" s="15" t="s">
        <v>186</v>
      </c>
      <c r="T13" s="16"/>
      <c r="U13" s="16"/>
      <c r="V13" s="17"/>
      <c r="W13" s="15" t="s">
        <v>187</v>
      </c>
      <c r="X13" s="16"/>
      <c r="Y13" s="16"/>
      <c r="Z13" s="17"/>
      <c r="AA13" s="15" t="s">
        <v>188</v>
      </c>
      <c r="AB13" s="16"/>
      <c r="AC13" s="16"/>
      <c r="AD13" s="16"/>
      <c r="AE13" s="17"/>
      <c r="AF13" s="18" t="s">
        <v>189</v>
      </c>
      <c r="AG13" s="15" t="s">
        <v>190</v>
      </c>
      <c r="AH13" s="16"/>
      <c r="AI13" s="16"/>
      <c r="AJ13" s="16"/>
      <c r="AK13" s="16"/>
      <c r="AL13" s="17"/>
    </row>
    <row r="14" spans="1:38" ht="12.75">
      <c r="A14" s="19" t="str">
        <f>'Poule A-N'!A36</f>
        <v>De Oosterparkers</v>
      </c>
      <c r="B14" s="20">
        <f>COUNT('Poule A-N'!F42,'Poule A-N'!F44,'Poule A-N'!F46)</f>
        <v>0</v>
      </c>
      <c r="C14" s="20">
        <f>IF('Poule A-N'!F42&gt;'Poule A-N'!H42,3,IF('Poule A-N'!F42&lt;'Poule A-N'!H42,0,1))+IF('Poule A-N'!F44&gt;'Poule A-N'!H44,3,IF('Poule A-N'!F44&lt;'Poule A-N'!H44,0,1))+IF('Poule A-N'!F46&gt;'Poule A-N'!H46,3,IF('Poule A-N'!F46&lt;'Poule A-N'!H46,0,1))-(3-B14)</f>
        <v>0</v>
      </c>
      <c r="D14" s="20">
        <f>'Poule A-N'!F42+'Poule A-N'!F44+'Poule A-N'!F46</f>
        <v>0</v>
      </c>
      <c r="E14" s="20">
        <f>'Poule A-N'!H42+'Poule A-N'!H44+'Poule A-N'!H46</f>
        <v>0</v>
      </c>
      <c r="F14" s="21">
        <f>D14-E14</f>
        <v>0</v>
      </c>
      <c r="G14" s="19">
        <f>IF(C14&gt;C15,1,IF(C14&lt;C15,0,0.3))</f>
        <v>0.3</v>
      </c>
      <c r="H14" s="20">
        <f>IF(C14&gt;C16,1,IF(C14&lt;C16,0,0.3))</f>
        <v>0.3</v>
      </c>
      <c r="I14" s="20">
        <f>IF(C14&gt;C17,1,IF(C14&lt;C17,0,0.3))</f>
        <v>0.3</v>
      </c>
      <c r="J14" s="22">
        <f>SUM(G14:I14)</f>
        <v>0.8999999999999999</v>
      </c>
      <c r="K14" s="19">
        <f>IF(J14=J15,IF(F14&gt;F15,0.03,0),0)</f>
        <v>0</v>
      </c>
      <c r="L14" s="20">
        <f>IF(J14=J16,IF(F14&gt;F16,0.03,0),0)</f>
        <v>0</v>
      </c>
      <c r="M14" s="20">
        <f>IF(J14=J17,IF(F14&gt;F17,0.03,0),0)</f>
        <v>0</v>
      </c>
      <c r="N14" s="22">
        <f>SUM(J14:M14)</f>
        <v>0.8999999999999999</v>
      </c>
      <c r="O14" s="19">
        <f>IF(N14=N15,IF(D14&gt;D15,0.003,0),0)</f>
        <v>0</v>
      </c>
      <c r="P14" s="20">
        <f>IF(N14=N16,IF(D14&gt;D16,0.003,0),0)</f>
        <v>0</v>
      </c>
      <c r="Q14" s="20">
        <f>IF(N14=N17,IF(D14&gt;D17,0.003,0),0)</f>
        <v>0</v>
      </c>
      <c r="R14" s="22">
        <f>SUM(N14:Q14)</f>
        <v>0.8999999999999999</v>
      </c>
      <c r="S14" s="19">
        <f>IF(R14=R15,IF('Poule A-N'!F42&gt;'Poule A-N'!H42,0.0003,0),0)</f>
        <v>0</v>
      </c>
      <c r="T14" s="20">
        <f>IF(R14=R16,IF('Poule A-N'!F44&gt;'Poule A-N'!H44,0.0003,0),0)</f>
        <v>0</v>
      </c>
      <c r="U14" s="20">
        <f>IF(R14=R17,IF('Poule A-N'!F46&gt;'Poule A-N'!H46,0.0003,0),0)</f>
        <v>0</v>
      </c>
      <c r="V14" s="22">
        <f>SUM(R14:U14)</f>
        <v>0.8999999999999999</v>
      </c>
      <c r="W14" s="19">
        <f>IF(V14=V15,IF('Poule A-N'!I36&lt;'Poule A-N'!I37,0.00003,0),0)</f>
        <v>0</v>
      </c>
      <c r="X14" s="20">
        <f>IF(V14=V16,IF('Poule A-N'!I36&lt;'Poule A-N'!I38,0.00003,0),0)</f>
        <v>0</v>
      </c>
      <c r="Y14" s="20">
        <f>IF(V14=V17,IF('Poule A-N'!I36&lt;'Poule A-N'!I39,0.00003,0),0)</f>
        <v>0</v>
      </c>
      <c r="Z14" s="22">
        <f>SUM(V14:Y14)</f>
        <v>0.8999999999999999</v>
      </c>
      <c r="AA14" s="19">
        <f ca="1">IF(Z14=Z15,0.000001*RAND(),0)</f>
        <v>9.786917696363686E-07</v>
      </c>
      <c r="AB14" s="20">
        <f ca="1">IF(Z14=Z16,0.000001*RAND(),0)</f>
        <v>5.258597027142571E-07</v>
      </c>
      <c r="AC14" s="20">
        <f ca="1">IF(Z14=Z17,0.000001*RAND(),0)</f>
        <v>5.951663488072425E-07</v>
      </c>
      <c r="AD14" s="20" t="str">
        <f>A14</f>
        <v>De Oosterparkers</v>
      </c>
      <c r="AE14" s="22">
        <f>SUM(Z14:AC14)</f>
        <v>0.900002099717821</v>
      </c>
      <c r="AF14" s="23">
        <f>1+IF(AE14&lt;AE15,1,0)+IF(AE14&lt;AE16,1,0)+IF(AE14&lt;AE17,1,0)</f>
        <v>1</v>
      </c>
      <c r="AG14" s="19" t="str">
        <f>IF(AF14=1,A14,IF(AF15=1,A15,IF(AF16=1,A16,IF(AF17=1,A17,"ERROR"))))</f>
        <v>De Oosterparkers</v>
      </c>
      <c r="AH14" s="20">
        <f>IF(AF14=1,B14,IF(AF15=1,B15,IF(AF16=1,B16,IF(AF17=1,B17,"ERROR"))))</f>
        <v>0</v>
      </c>
      <c r="AI14" s="20">
        <f>IF(AF14=1,C14,IF(AF15=1,C15,IF(AF16=1,C16,IF(AF17=1,C17,"ERROR"))))</f>
        <v>0</v>
      </c>
      <c r="AJ14" s="20">
        <f>IF(AF14=1,D14,IF(AF15=1,D15,IF(AF16=1,D16,IF(AF17=1,D17,"ERROR"))))</f>
        <v>0</v>
      </c>
      <c r="AK14" s="20">
        <f>IF(AF14=1,E14,IF(AF15=1,E15,IF(AF16=1,E16,IF(AF17=1,E17,"ERROR"))))</f>
        <v>0</v>
      </c>
      <c r="AL14" s="21">
        <f>IF(AF14=1,F14,IF(AF15=1,F15,IF(AF16=1,F16,IF(AF17=1,F17,"ERROR"))))</f>
        <v>0</v>
      </c>
    </row>
    <row r="15" spans="1:38" ht="12.75">
      <c r="A15" s="19" t="str">
        <f>'Poule A-N'!A37</f>
        <v>FC Bioloognie</v>
      </c>
      <c r="B15" s="20">
        <f>COUNT('Poule A-N'!H42,'Poule A-N'!F45,'Poule A-N'!F47)</f>
        <v>0</v>
      </c>
      <c r="C15" s="20">
        <f>IF('Poule A-N'!H42&gt;'Poule A-N'!F42,3,IF('Poule A-N'!H42&lt;'Poule A-N'!F42,0,1))+IF('Poule A-N'!F45&gt;'Poule A-N'!H45,3,IF('Poule A-N'!F45&lt;'Poule A-N'!H45,0,1))+IF('Poule A-N'!F47&gt;'Poule A-N'!H47,3,IF('Poule A-N'!F47&lt;'Poule A-N'!H47,0,1))-(3-B15)</f>
        <v>0</v>
      </c>
      <c r="D15" s="20">
        <f>'Poule A-N'!H42+'Poule A-N'!F45+'Poule A-N'!F47</f>
        <v>0</v>
      </c>
      <c r="E15" s="20">
        <f>'Poule A-N'!F42+'Poule A-N'!H45+'Poule A-N'!H47</f>
        <v>0</v>
      </c>
      <c r="F15" s="21">
        <f>D15-E15</f>
        <v>0</v>
      </c>
      <c r="G15" s="19">
        <f>IF(C15&gt;C14,1,IF(C15&lt;C14,0,0.3))</f>
        <v>0.3</v>
      </c>
      <c r="H15" s="20">
        <f>IF(C15&gt;C16,1,IF(C15&lt;C16,0,0.3))</f>
        <v>0.3</v>
      </c>
      <c r="I15" s="20">
        <f>IF(C15&gt;C17,1,IF(C15&lt;C17,0,0.3))</f>
        <v>0.3</v>
      </c>
      <c r="J15" s="22">
        <f>SUM(G15:I15)</f>
        <v>0.8999999999999999</v>
      </c>
      <c r="K15" s="19">
        <f>IF(J15=J14,IF(F15&gt;F14,0.03,0),0)</f>
        <v>0</v>
      </c>
      <c r="L15" s="20">
        <f>IF(J15=J16,IF(F15&gt;F16,0.03,0),0)</f>
        <v>0</v>
      </c>
      <c r="M15" s="20">
        <f>IF(J15=J17,IF(F15&gt;F17,0.03,0),0)</f>
        <v>0</v>
      </c>
      <c r="N15" s="22">
        <f>SUM(J15:M15)</f>
        <v>0.8999999999999999</v>
      </c>
      <c r="O15" s="19">
        <f>IF(N15=N14,IF(D15&gt;D14,0.003,0),0)</f>
        <v>0</v>
      </c>
      <c r="P15" s="20">
        <f>IF(N15=N16,IF(D15&gt;D16,0.003,0),0)</f>
        <v>0</v>
      </c>
      <c r="Q15" s="20">
        <f>IF(N15=N17,IF(D15&gt;D17,0.003,0),0)</f>
        <v>0</v>
      </c>
      <c r="R15" s="22">
        <f>SUM(N15:Q15)</f>
        <v>0.8999999999999999</v>
      </c>
      <c r="S15" s="19">
        <f>IF(R15=R14,IF('Poule A-N'!H42&gt;'Poule A-N'!F42,0.0003,0),0)</f>
        <v>0</v>
      </c>
      <c r="T15" s="20">
        <f>IF(R15=R16,IF('Poule A-N'!F47&gt;'Poule A-N'!H47,0.0003,0),0)</f>
        <v>0</v>
      </c>
      <c r="U15" s="20">
        <f>IF(R15=R17,IF('Poule A-N'!F45&gt;'Poule A-N'!H45,0.0003,0),0)</f>
        <v>0</v>
      </c>
      <c r="V15" s="22">
        <f>SUM(R15:U15)</f>
        <v>0.8999999999999999</v>
      </c>
      <c r="W15" s="19">
        <f>IF(V15=V14,IF('Poule A-N'!I37&lt;'Poule A-N'!I36,0.00003,0),0)</f>
        <v>0</v>
      </c>
      <c r="X15" s="20">
        <f>IF(V15=V16,IF('Poule A-N'!I37&lt;'Poule A-N'!I38,0.00003,0),0)</f>
        <v>0</v>
      </c>
      <c r="Y15" s="20">
        <f>IF(V15=V17,IF('Poule A-N'!I37&lt;'Poule A-N'!I39,0.00003,0),0)</f>
        <v>0</v>
      </c>
      <c r="Z15" s="22">
        <f>SUM(V15:Y15)</f>
        <v>0.8999999999999999</v>
      </c>
      <c r="AA15" s="19">
        <f ca="1">IF(Z15=Z14,0.000001*RAND(),0)</f>
        <v>5.906338353875107E-08</v>
      </c>
      <c r="AB15" s="20">
        <f ca="1">IF(Z15=Z16,0.000001*RAND(),0)</f>
        <v>4.2164151525367297E-07</v>
      </c>
      <c r="AC15" s="20">
        <f ca="1">IF(Z15=Z17,0.000001*RAND(),0)</f>
        <v>5.052021209720534E-07</v>
      </c>
      <c r="AD15" s="20" t="str">
        <f>A15</f>
        <v>FC Bioloognie</v>
      </c>
      <c r="AE15" s="22">
        <f>SUM(Z15:AC15)</f>
        <v>0.9000009859070197</v>
      </c>
      <c r="AF15" s="23">
        <f>1+IF(AE15&lt;AE16,1,0)+IF(AE15&lt;AE17,1,0)+IF(AE15&lt;AE14,1,0)</f>
        <v>3</v>
      </c>
      <c r="AG15" s="19" t="str">
        <f>IF(AF14=2,A14,IF(AF15=2,A15,IF(AF16=2,A16,IF(AF17=2,A17,"ERROR"))))</f>
        <v>FC Rusty '79</v>
      </c>
      <c r="AH15" s="20">
        <f>IF(AF14=2,B14,IF(AF15=2,B15,IF(AF16=2,B16,IF(AF17=2,B17,"ERROR"))))</f>
        <v>0</v>
      </c>
      <c r="AI15" s="20">
        <f>IF(AF14=2,C14,IF(AF15=2,C15,IF(AF16=2,C16,IF(AF17=2,C17,"ERROR"))))</f>
        <v>0</v>
      </c>
      <c r="AJ15" s="20">
        <f>IF(AF14=2,D14,IF(AF15=2,D15,IF(AF16=2,D16,IF(AF17=2,D17,"ERROR"))))</f>
        <v>0</v>
      </c>
      <c r="AK15" s="20">
        <f>IF(AF14=2,E14,IF(AF15=2,E15,IF(AF16=2,E16,IF(AF17=2,E17,"ERROR"))))</f>
        <v>0</v>
      </c>
      <c r="AL15" s="21">
        <f>IF(AF14=2,F14,IF(AF15=2,F15,IF(AF16=2,F16,IF(AF17=2,F17,"ERROR"))))</f>
        <v>0</v>
      </c>
    </row>
    <row r="16" spans="1:39" ht="12.75">
      <c r="A16" s="19" t="str">
        <f>'Poule A-N'!A38</f>
        <v>FC Rusty '79</v>
      </c>
      <c r="B16" s="20">
        <f>COUNT('Poule A-N'!F43,'Poule A-N'!H44,'Poule A-N'!H47)</f>
        <v>0</v>
      </c>
      <c r="C16" s="20">
        <f>IF('Poule A-N'!F43&gt;'Poule A-N'!H43,3,IF('Poule A-N'!F43&lt;'Poule A-N'!H43,0,1))+IF('Poule A-N'!H44&gt;'Poule A-N'!F44,3,IF('Poule A-N'!H44&lt;'Poule A-N'!F44,0,1))+IF('Poule A-N'!H47&gt;'Poule A-N'!F47,3,IF('Poule A-N'!H47&lt;'Poule A-N'!F47,0,1))-(3-B16)</f>
        <v>0</v>
      </c>
      <c r="D16" s="20">
        <f>'Poule A-N'!F43+'Poule A-N'!H44+'Poule A-N'!H47</f>
        <v>0</v>
      </c>
      <c r="E16" s="20">
        <f>'Poule A-N'!H43+'Poule A-N'!F44+'Poule A-N'!F47</f>
        <v>0</v>
      </c>
      <c r="F16" s="21">
        <f>D16-E16</f>
        <v>0</v>
      </c>
      <c r="G16" s="19">
        <f>IF(C16&gt;C14,1,IF(C16&lt;C14,0,0.3))</f>
        <v>0.3</v>
      </c>
      <c r="H16" s="20">
        <f>IF(C16&gt;C15,1,IF(C16&lt;C15,0,0.3))</f>
        <v>0.3</v>
      </c>
      <c r="I16" s="20">
        <f>IF(C16&gt;C17,1,IF(C16&lt;C17,0,0.3))</f>
        <v>0.3</v>
      </c>
      <c r="J16" s="22">
        <f>SUM(G16:I16)</f>
        <v>0.8999999999999999</v>
      </c>
      <c r="K16" s="19">
        <f>IF(J16=J14,IF(F16&gt;F14,0.03,0),0)</f>
        <v>0</v>
      </c>
      <c r="L16" s="20">
        <f>IF(J16=J15,IF(F16&gt;F15,0.03,0),0)</f>
        <v>0</v>
      </c>
      <c r="M16" s="20">
        <f>IF(J16=J17,IF(F16&gt;F17,0.03,0),0)</f>
        <v>0</v>
      </c>
      <c r="N16" s="22">
        <f>SUM(J16:M16)</f>
        <v>0.8999999999999999</v>
      </c>
      <c r="O16" s="19">
        <f>IF(N16=N14,IF(D16&gt;D14,0.003,0),0)</f>
        <v>0</v>
      </c>
      <c r="P16" s="20">
        <f>IF(N16=N15,IF(D16&gt;D15,0.003,0),0)</f>
        <v>0</v>
      </c>
      <c r="Q16" s="20">
        <f>IF(N16=N17,IF(D16&gt;D17,0.003,0),0)</f>
        <v>0</v>
      </c>
      <c r="R16" s="22">
        <f>SUM(N16:Q16)</f>
        <v>0.8999999999999999</v>
      </c>
      <c r="S16" s="19">
        <f>IF(R16=R14,IF('Poule A-N'!H44&gt;'Poule A-N'!F44,0.0003,0),0)</f>
        <v>0</v>
      </c>
      <c r="T16" s="20">
        <f>IF(R16=R15,IF('Poule A-N'!H47&gt;'Poule A-N'!F47,0.0003,0),0)</f>
        <v>0</v>
      </c>
      <c r="U16" s="20">
        <f>IF(R16=R17,IF('Poule A-N'!F43&gt;'Poule A-N'!H43,0.0003,0),0)</f>
        <v>0</v>
      </c>
      <c r="V16" s="22">
        <f>SUM(R16:U16)</f>
        <v>0.8999999999999999</v>
      </c>
      <c r="W16" s="19">
        <f>IF(V16=V14,IF('Poule A-N'!I38&lt;'Poule A-N'!I36,0.00003,0),0)</f>
        <v>0</v>
      </c>
      <c r="X16" s="20">
        <f>IF(V16=V15,IF('Poule A-N'!I38&lt;'Poule A-N'!I37,0.00003,0),0)</f>
        <v>0</v>
      </c>
      <c r="Y16" s="20">
        <f>IF(V16=V17,IF('Poule A-N'!I38&lt;'Poule A-N'!I39,0.00003,0),0)</f>
        <v>0</v>
      </c>
      <c r="Z16" s="22">
        <f>SUM(V16:Y16)</f>
        <v>0.8999999999999999</v>
      </c>
      <c r="AA16" s="19">
        <f ca="1">IF(Z16=Z14,0.000001*RAND(),0)</f>
        <v>7.276268064028404E-07</v>
      </c>
      <c r="AB16" s="20">
        <f ca="1">IF(Z16=Z15,0.000001*RAND(),0)</f>
        <v>3.98679179938231E-07</v>
      </c>
      <c r="AC16" s="20">
        <f ca="1">IF(Z16=Z17,0.000001*RAND(),0)</f>
        <v>7.316213389072237E-07</v>
      </c>
      <c r="AD16" s="20" t="str">
        <f>A16</f>
        <v>FC Rusty '79</v>
      </c>
      <c r="AE16" s="22">
        <f>SUM(Z16:AC16)</f>
        <v>0.9000018579273251</v>
      </c>
      <c r="AF16" s="23">
        <f>1+IF(AE16&lt;AE17,1,0)+IF(AE16&lt;AE14,1,0)+IF(AE16&lt;AE15,1,0)</f>
        <v>2</v>
      </c>
      <c r="AG16" s="19" t="str">
        <f>IF(AF14=3,A14,IF(AF15=3,A15,IF(AF16=3,A16,IF(AF17=3,A17,"ERROR"))))</f>
        <v>FC Bioloognie</v>
      </c>
      <c r="AH16" s="20">
        <f>IF(AF14=3,B14,IF(AF15=3,B15,IF(AF16=3,B16,IF(AF17=3,B17,"ERROR"))))</f>
        <v>0</v>
      </c>
      <c r="AI16" s="20">
        <f>IF(AF14=3,C14,IF(AF15=3,C15,IF(AF16=3,C16,IF(AF17=3,C17,"ERROR"))))</f>
        <v>0</v>
      </c>
      <c r="AJ16" s="20">
        <f>IF(AF14=3,D14,IF(AF15=3,D15,IF(AF16=3,D16,IF(AF17=3,D17,"ERROR"))))</f>
        <v>0</v>
      </c>
      <c r="AK16" s="20">
        <f>IF(AF14=3,E14,IF(AF15=3,E15,IF(AF16=3,E16,IF(AF17=3,E17,"ERROR"))))</f>
        <v>0</v>
      </c>
      <c r="AL16" s="21">
        <f>IF(AF14=3,F14,IF(AF15=3,F15,IF(AF16=3,F16,IF(AF17=3,F17,"ERROR"))))</f>
        <v>0</v>
      </c>
      <c r="AM16" s="9">
        <f>IF(AG16=A14,'Poule A-N'!I36,IF(AG16=A15,'Poule A-N'!I37,IF(AG16=A16,'Poule A-N'!I38,'Poule A-N'!I39)))</f>
        <v>0</v>
      </c>
    </row>
    <row r="17" spans="1:38" ht="12.75">
      <c r="A17" s="24" t="str">
        <f>'Poule A-N'!A39</f>
        <v>Stalybridge Celtic</v>
      </c>
      <c r="B17" s="25">
        <f>COUNT('Poule A-N'!H43,'Poule A-N'!H45,'Poule A-N'!H46)</f>
        <v>0</v>
      </c>
      <c r="C17" s="25">
        <f>IF('Poule A-N'!H43&gt;'Poule A-N'!F43,3,IF('Poule A-N'!H43&lt;'Poule A-N'!F43,0,1))+IF('Poule A-N'!H45&gt;'Poule A-N'!F45,3,IF('Poule A-N'!H45&lt;'Poule A-N'!F45,0,1))+IF('Poule A-N'!H46&gt;'Poule A-N'!F46,3,IF('Poule A-N'!H46&lt;'Poule A-N'!F46,0,1))-(3-B17)</f>
        <v>0</v>
      </c>
      <c r="D17" s="25">
        <f>'Poule A-N'!H43+'Poule A-N'!H45+'Poule A-N'!H46</f>
        <v>0</v>
      </c>
      <c r="E17" s="25">
        <f>'Poule A-N'!F43+'Poule A-N'!F45+'Poule A-N'!F46</f>
        <v>0</v>
      </c>
      <c r="F17" s="26">
        <f>D17-E17</f>
        <v>0</v>
      </c>
      <c r="G17" s="24">
        <f>IF(C17&gt;C14,1,IF(C17&lt;C14,0,0.3))</f>
        <v>0.3</v>
      </c>
      <c r="H17" s="25">
        <f>IF(C17&gt;C15,1,IF(C17&lt;C15,0,0.3))</f>
        <v>0.3</v>
      </c>
      <c r="I17" s="25">
        <f>IF(C17&gt;C16,1,IF(C17&lt;C16,0,0.3))</f>
        <v>0.3</v>
      </c>
      <c r="J17" s="27">
        <f>SUM(G17:I17)</f>
        <v>0.8999999999999999</v>
      </c>
      <c r="K17" s="24">
        <f>IF(J17=J14,IF(F17&gt;F14,0.03,0),0)</f>
        <v>0</v>
      </c>
      <c r="L17" s="25">
        <f>IF(J17=J15,IF(F17&gt;F15,0.03,0),0)</f>
        <v>0</v>
      </c>
      <c r="M17" s="25">
        <f>IF(J17=J16,IF(F17&gt;F16,0.03,0),0)</f>
        <v>0</v>
      </c>
      <c r="N17" s="27">
        <f>SUM(J17:M17)</f>
        <v>0.8999999999999999</v>
      </c>
      <c r="O17" s="24">
        <f>IF(N17=N14,IF(D17&gt;D14,0.003,0),0)</f>
        <v>0</v>
      </c>
      <c r="P17" s="25">
        <f>IF(N17=N15,IF(D17&gt;D15,0.003,0),0)</f>
        <v>0</v>
      </c>
      <c r="Q17" s="25">
        <f>IF(N17=N16,IF(D17&gt;D16,0.003,0),0)</f>
        <v>0</v>
      </c>
      <c r="R17" s="27">
        <f>SUM(N17:Q17)</f>
        <v>0.8999999999999999</v>
      </c>
      <c r="S17" s="24">
        <f>IF(R17=R14,IF('Poule A-N'!H46&gt;'Poule A-N'!F46,0.0003,0),0)</f>
        <v>0</v>
      </c>
      <c r="T17" s="25">
        <f>IF(R17=R15,IF('Poule A-N'!H45&gt;'Poule A-N'!F45,0.0003,0),0)</f>
        <v>0</v>
      </c>
      <c r="U17" s="25">
        <f>IF(R17=R16,IF('Poule A-N'!H43&gt;'Poule A-N'!F43,0.0003,0),0)</f>
        <v>0</v>
      </c>
      <c r="V17" s="27">
        <f>SUM(R17:U17)</f>
        <v>0.8999999999999999</v>
      </c>
      <c r="W17" s="24">
        <f>IF(V17=V14,IF('Poule A-N'!I39&lt;'Poule A-N'!I36,0.00003,0),0)</f>
        <v>0</v>
      </c>
      <c r="X17" s="25">
        <f>IF(V17=V15,IF('Poule A-N'!I39&lt;'Poule A-N'!I37,0.00003,0),0)</f>
        <v>0</v>
      </c>
      <c r="Y17" s="25">
        <f>IF(V17=V16,IF('Poule A-N'!I39&lt;'Poule A-N'!I38,0.00003,0),0)</f>
        <v>0</v>
      </c>
      <c r="Z17" s="27">
        <f>SUM(V17:Y17)</f>
        <v>0.8999999999999999</v>
      </c>
      <c r="AA17" s="24">
        <f ca="1">IF(Z17=Z14,0.000001*RAND(),0)</f>
        <v>6.177765766156522E-07</v>
      </c>
      <c r="AB17" s="25">
        <f ca="1">IF(Z17=Z15,0.000001*RAND(),0)</f>
        <v>5.046610193907952E-08</v>
      </c>
      <c r="AC17" s="25">
        <f ca="1">IF(Z17=Z16,0.000001*RAND(),0)</f>
        <v>4.150994386134532E-08</v>
      </c>
      <c r="AD17" s="25" t="str">
        <f>A17</f>
        <v>Stalybridge Celtic</v>
      </c>
      <c r="AE17" s="27">
        <f>SUM(Z17:AC17)</f>
        <v>0.9000007097526223</v>
      </c>
      <c r="AF17" s="28">
        <f>1+IF(AE17&lt;AE14,1,0)+IF(AE17&lt;AE15,1,0)+IF(AE17&lt;AE16,1,0)</f>
        <v>4</v>
      </c>
      <c r="AG17" s="24" t="str">
        <f>IF(AF14=4,A14,IF(AF15=4,A15,IF(AF16=4,A16,IF(AF17=4,A17,"ERROR"))))</f>
        <v>Stalybridge Celtic</v>
      </c>
      <c r="AH17" s="25">
        <f>IF(AF14=4,B14,IF(AF15=4,B15,IF(AF16=4,B16,IF(AF17=4,B17,"ERROR"))))</f>
        <v>0</v>
      </c>
      <c r="AI17" s="25">
        <f>IF(AF14=4,C14,IF(AF15=4,C15,IF(AF16=4,C16,IF(AF17=4,C17,"ERROR"))))</f>
        <v>0</v>
      </c>
      <c r="AJ17" s="25">
        <f>IF(AF14=4,D14,IF(AF15=4,D15,IF(AF16=4,D16,IF(AF17=4,D17,"ERROR"))))</f>
        <v>0</v>
      </c>
      <c r="AK17" s="25">
        <f>IF(AF14=4,E14,IF(AF15=4,E15,IF(AF16=4,E16,IF(AF17=4,E17,"ERROR"))))</f>
        <v>0</v>
      </c>
      <c r="AL17" s="26">
        <f>IF(AF14=4,F14,IF(AF15=4,F15,IF(AF16=4,F16,IF(AF17=4,F17,"ERROR"))))</f>
        <v>0</v>
      </c>
    </row>
    <row r="19" spans="1:38" ht="12.75">
      <c r="A19" s="15" t="s">
        <v>207</v>
      </c>
      <c r="B19" s="16" t="s">
        <v>178</v>
      </c>
      <c r="C19" s="16" t="s">
        <v>177</v>
      </c>
      <c r="D19" s="16" t="s">
        <v>179</v>
      </c>
      <c r="E19" s="16" t="s">
        <v>180</v>
      </c>
      <c r="F19" s="17" t="s">
        <v>181</v>
      </c>
      <c r="G19" s="15" t="s">
        <v>177</v>
      </c>
      <c r="H19" s="16"/>
      <c r="I19" s="16"/>
      <c r="J19" s="17"/>
      <c r="K19" s="15" t="s">
        <v>181</v>
      </c>
      <c r="L19" s="16"/>
      <c r="M19" s="16"/>
      <c r="N19" s="17"/>
      <c r="O19" s="15" t="s">
        <v>179</v>
      </c>
      <c r="P19" s="16"/>
      <c r="Q19" s="16"/>
      <c r="R19" s="17"/>
      <c r="S19" s="15" t="s">
        <v>186</v>
      </c>
      <c r="T19" s="16"/>
      <c r="U19" s="16"/>
      <c r="V19" s="17"/>
      <c r="W19" s="15" t="s">
        <v>187</v>
      </c>
      <c r="X19" s="16"/>
      <c r="Y19" s="16"/>
      <c r="Z19" s="17"/>
      <c r="AA19" s="15" t="s">
        <v>188</v>
      </c>
      <c r="AB19" s="16"/>
      <c r="AC19" s="16"/>
      <c r="AD19" s="16"/>
      <c r="AE19" s="17"/>
      <c r="AF19" s="18" t="s">
        <v>189</v>
      </c>
      <c r="AG19" s="15" t="s">
        <v>190</v>
      </c>
      <c r="AH19" s="16"/>
      <c r="AI19" s="16"/>
      <c r="AJ19" s="16"/>
      <c r="AK19" s="16"/>
      <c r="AL19" s="17"/>
    </row>
    <row r="20" spans="1:38" ht="12.75">
      <c r="A20" s="19" t="str">
        <f>'Poule A-N'!A52</f>
        <v>BuckyBall United</v>
      </c>
      <c r="B20" s="20">
        <f>COUNT('Poule A-N'!F58,'Poule A-N'!F60,'Poule A-N'!F62)</f>
        <v>0</v>
      </c>
      <c r="C20" s="20">
        <f>IF('Poule A-N'!F58&gt;'Poule A-N'!H58,3,IF('Poule A-N'!F58&lt;'Poule A-N'!H58,0,1))+IF('Poule A-N'!F60&gt;'Poule A-N'!H60,3,IF('Poule A-N'!F60&lt;'Poule A-N'!H60,0,1))+IF('Poule A-N'!F62&gt;'Poule A-N'!H62,3,IF('Poule A-N'!F62&lt;'Poule A-N'!H62,0,1))-(3-B20)</f>
        <v>0</v>
      </c>
      <c r="D20" s="20">
        <f>'Poule A-N'!F58+'Poule A-N'!F60+'Poule A-N'!F62</f>
        <v>0</v>
      </c>
      <c r="E20" s="20">
        <f>'Poule A-N'!H58+'Poule A-N'!H60+'Poule A-N'!H62</f>
        <v>0</v>
      </c>
      <c r="F20" s="21">
        <f>D20-E20</f>
        <v>0</v>
      </c>
      <c r="G20" s="19">
        <f>IF(C20&gt;C21,1,IF(C20&lt;C21,0,0.3))</f>
        <v>0.3</v>
      </c>
      <c r="H20" s="20">
        <f>IF(C20&gt;C22,1,IF(C20&lt;C22,0,0.3))</f>
        <v>0.3</v>
      </c>
      <c r="I20" s="20">
        <f>IF(C20&gt;C23,1,IF(C20&lt;C23,0,0.3))</f>
        <v>0.3</v>
      </c>
      <c r="J20" s="22">
        <f>SUM(G20:I20)</f>
        <v>0.8999999999999999</v>
      </c>
      <c r="K20" s="19">
        <f>IF(J20=J21,IF(F20&gt;F21,0.03,0),0)</f>
        <v>0</v>
      </c>
      <c r="L20" s="20">
        <f>IF(J20=J22,IF(F20&gt;F22,0.03,0),0)</f>
        <v>0</v>
      </c>
      <c r="M20" s="20">
        <f>IF(J20=J23,IF(F20&gt;F23,0.03,0),0)</f>
        <v>0</v>
      </c>
      <c r="N20" s="22">
        <f>SUM(J20:M20)</f>
        <v>0.8999999999999999</v>
      </c>
      <c r="O20" s="19">
        <f>IF(N20=N21,IF(D20&gt;D21,0.003,0),0)</f>
        <v>0</v>
      </c>
      <c r="P20" s="20">
        <f>IF(N20=N22,IF(D20&gt;D22,0.003,0),0)</f>
        <v>0</v>
      </c>
      <c r="Q20" s="20">
        <f>IF(N20=N23,IF(D20&gt;D23,0.003,0),0)</f>
        <v>0</v>
      </c>
      <c r="R20" s="22">
        <f>SUM(N20:Q20)</f>
        <v>0.8999999999999999</v>
      </c>
      <c r="S20" s="19">
        <f>IF(R20=R21,IF('Poule A-N'!F58&gt;'Poule A-N'!H58,0.0003,0),0)</f>
        <v>0</v>
      </c>
      <c r="T20" s="20">
        <f>IF(R20=R22,IF('Poule A-N'!F60&gt;'Poule A-N'!H60,0.0003,0),0)</f>
        <v>0</v>
      </c>
      <c r="U20" s="20">
        <f>IF(R20=R23,IF('Poule A-N'!F62&gt;'Poule A-N'!H62,0.0003,0),0)</f>
        <v>0</v>
      </c>
      <c r="V20" s="22">
        <f>SUM(R20:U20)</f>
        <v>0.8999999999999999</v>
      </c>
      <c r="W20" s="19">
        <f>IF(V20=V21,IF('Poule A-N'!I52&lt;'Poule A-N'!I53,0.00003,0),0)</f>
        <v>0</v>
      </c>
      <c r="X20" s="20">
        <f>IF(V20=V22,IF('Poule A-N'!I52&lt;'Poule A-N'!I54,0.00003,0),0)</f>
        <v>0</v>
      </c>
      <c r="Y20" s="20">
        <f>IF(V20=V23,IF('Poule A-N'!I52&lt;'Poule A-N'!I55,0.00003,0),0)</f>
        <v>0</v>
      </c>
      <c r="Z20" s="22">
        <f>SUM(V20:Y20)</f>
        <v>0.8999999999999999</v>
      </c>
      <c r="AA20" s="19">
        <f ca="1">IF(Z20=Z21,0.000001*RAND(),0)</f>
        <v>5.536261585207867E-07</v>
      </c>
      <c r="AB20" s="20">
        <f ca="1">IF(Z20=Z22,0.000001*RAND(),0)</f>
        <v>3.8171568198205684E-07</v>
      </c>
      <c r="AC20" s="20">
        <f ca="1">IF(Z20=Z23,0.000001*RAND(),0)</f>
        <v>3.0200311540691135E-07</v>
      </c>
      <c r="AD20" s="20" t="str">
        <f>A20</f>
        <v>BuckyBall United</v>
      </c>
      <c r="AE20" s="22">
        <f>SUM(Z20:AC20)</f>
        <v>0.9000012373449557</v>
      </c>
      <c r="AF20" s="23">
        <f>1+IF(AE20&lt;AE21,1,0)+IF(AE20&lt;AE22,1,0)+IF(AE20&lt;AE23,1,0)</f>
        <v>2</v>
      </c>
      <c r="AG20" s="19" t="str">
        <f>IF(AF20=1,A20,IF(AF21=1,A21,IF(AF22=1,A22,IF(AF23=1,A23,"ERROR"))))</f>
        <v>HVSV '05</v>
      </c>
      <c r="AH20" s="20">
        <f>IF(AF20=1,B20,IF(AF21=1,B21,IF(AF22=1,B22,IF(AF23=1,B23,"ERROR"))))</f>
        <v>0</v>
      </c>
      <c r="AI20" s="20">
        <f>IF(AF20=1,C20,IF(AF21=1,C21,IF(AF22=1,C22,IF(AF23=1,C23,"ERROR"))))</f>
        <v>0</v>
      </c>
      <c r="AJ20" s="20">
        <f>IF(AF20=1,D20,IF(AF21=1,D21,IF(AF22=1,D22,IF(AF23=1,D23,"ERROR"))))</f>
        <v>0</v>
      </c>
      <c r="AK20" s="20">
        <f>IF(AF20=1,E20,IF(AF21=1,E21,IF(AF22=1,E22,IF(AF23=1,E23,"ERROR"))))</f>
        <v>0</v>
      </c>
      <c r="AL20" s="21">
        <f>IF(AF20=1,F20,IF(AF21=1,F21,IF(AF22=1,F22,IF(AF23=1,F23,"ERROR"))))</f>
        <v>0</v>
      </c>
    </row>
    <row r="21" spans="1:38" ht="12.75">
      <c r="A21" s="19" t="str">
        <f>'Poule A-N'!A53</f>
        <v>Corner</v>
      </c>
      <c r="B21" s="20">
        <f>COUNT('Poule A-N'!H58,'Poule A-N'!F61,'Poule A-N'!F63)</f>
        <v>0</v>
      </c>
      <c r="C21" s="20">
        <f>IF('Poule A-N'!H58&gt;'Poule A-N'!F58,3,IF('Poule A-N'!H58&lt;'Poule A-N'!F58,0,1))+IF('Poule A-N'!F61&gt;'Poule A-N'!H61,3,IF('Poule A-N'!F61&lt;'Poule A-N'!H61,0,1))+IF('Poule A-N'!F63&gt;'Poule A-N'!H63,3,IF('Poule A-N'!F63&lt;'Poule A-N'!H63,0,1))-(3-B21)</f>
        <v>0</v>
      </c>
      <c r="D21" s="20">
        <f>'Poule A-N'!H58+'Poule A-N'!F61+'Poule A-N'!F63</f>
        <v>0</v>
      </c>
      <c r="E21" s="20">
        <f>'Poule A-N'!F58+'Poule A-N'!H61+'Poule A-N'!H63</f>
        <v>0</v>
      </c>
      <c r="F21" s="21">
        <f>D21-E21</f>
        <v>0</v>
      </c>
      <c r="G21" s="19">
        <f>IF(C21&gt;C20,1,IF(C21&lt;C20,0,0.3))</f>
        <v>0.3</v>
      </c>
      <c r="H21" s="20">
        <f>IF(C21&gt;C22,1,IF(C21&lt;C22,0,0.3))</f>
        <v>0.3</v>
      </c>
      <c r="I21" s="20">
        <f>IF(C21&gt;C23,1,IF(C21&lt;C23,0,0.3))</f>
        <v>0.3</v>
      </c>
      <c r="J21" s="22">
        <f>SUM(G21:I21)</f>
        <v>0.8999999999999999</v>
      </c>
      <c r="K21" s="19">
        <f>IF(J21=J20,IF(F21&gt;F20,0.03,0),0)</f>
        <v>0</v>
      </c>
      <c r="L21" s="20">
        <f>IF(J21=J22,IF(F21&gt;F22,0.03,0),0)</f>
        <v>0</v>
      </c>
      <c r="M21" s="20">
        <f>IF(J21=J23,IF(F21&gt;F23,0.03,0),0)</f>
        <v>0</v>
      </c>
      <c r="N21" s="22">
        <f>SUM(J21:M21)</f>
        <v>0.8999999999999999</v>
      </c>
      <c r="O21" s="19">
        <f>IF(N21=N20,IF(D21&gt;D20,0.003,0),0)</f>
        <v>0</v>
      </c>
      <c r="P21" s="20">
        <f>IF(N21=N22,IF(D21&gt;D22,0.003,0),0)</f>
        <v>0</v>
      </c>
      <c r="Q21" s="20">
        <f>IF(N21=N23,IF(D21&gt;D23,0.003,0),0)</f>
        <v>0</v>
      </c>
      <c r="R21" s="22">
        <f>SUM(N21:Q21)</f>
        <v>0.8999999999999999</v>
      </c>
      <c r="S21" s="19">
        <f>IF(R21=R20,IF('Poule A-N'!H58&gt;'Poule A-N'!F58,0.0003,0),0)</f>
        <v>0</v>
      </c>
      <c r="T21" s="20">
        <f>IF(R21=R22,IF('Poule A-N'!F63&gt;'Poule A-N'!H63,0.0003,0),0)</f>
        <v>0</v>
      </c>
      <c r="U21" s="20">
        <f>IF(R21=R23,IF('Poule A-N'!F61&gt;'Poule A-N'!H61,0.0003,0),0)</f>
        <v>0</v>
      </c>
      <c r="V21" s="22">
        <f>SUM(R21:U21)</f>
        <v>0.8999999999999999</v>
      </c>
      <c r="W21" s="19">
        <f>IF(V21=V20,IF('Poule A-N'!I53&lt;'Poule A-N'!I52,0.00003,0),0)</f>
        <v>0</v>
      </c>
      <c r="X21" s="20">
        <f>IF(V21=V22,IF('Poule A-N'!I53&lt;'Poule A-N'!I54,0.00003,0),0)</f>
        <v>0</v>
      </c>
      <c r="Y21" s="20">
        <f>IF(V21=V23,IF('Poule A-N'!I53&lt;'Poule A-N'!I55,0.00003,0),0)</f>
        <v>0</v>
      </c>
      <c r="Z21" s="22">
        <f>SUM(V21:Y21)</f>
        <v>0.8999999999999999</v>
      </c>
      <c r="AA21" s="19">
        <f ca="1">IF(Z21=Z20,0.000001*RAND(),0)</f>
        <v>1.9273601761137014E-07</v>
      </c>
      <c r="AB21" s="20">
        <f ca="1">IF(Z21=Z22,0.000001*RAND(),0)</f>
        <v>2.8958097782896706E-08</v>
      </c>
      <c r="AC21" s="20">
        <f ca="1">IF(Z21=Z23,0.000001*RAND(),0)</f>
        <v>3.8060226758795053E-07</v>
      </c>
      <c r="AD21" s="20" t="str">
        <f>A21</f>
        <v>Corner</v>
      </c>
      <c r="AE21" s="22">
        <f>SUM(Z21:AC21)</f>
        <v>0.9000006022963829</v>
      </c>
      <c r="AF21" s="23">
        <f>1+IF(AE21&lt;AE22,1,0)+IF(AE21&lt;AE23,1,0)+IF(AE21&lt;AE20,1,0)</f>
        <v>4</v>
      </c>
      <c r="AG21" s="19" t="str">
        <f>IF(AF20=2,A20,IF(AF21=2,A21,IF(AF22=2,A22,IF(AF23=2,A23,"ERROR"))))</f>
        <v>BuckyBall United</v>
      </c>
      <c r="AH21" s="20">
        <f>IF(AF20=2,B20,IF(AF21=2,B21,IF(AF22=2,B22,IF(AF23=2,B23,"ERROR"))))</f>
        <v>0</v>
      </c>
      <c r="AI21" s="20">
        <f>IF(AF20=2,C20,IF(AF21=2,C21,IF(AF22=2,C22,IF(AF23=2,C23,"ERROR"))))</f>
        <v>0</v>
      </c>
      <c r="AJ21" s="20">
        <f>IF(AF20=2,D20,IF(AF21=2,D21,IF(AF22=2,D22,IF(AF23=2,D23,"ERROR"))))</f>
        <v>0</v>
      </c>
      <c r="AK21" s="20">
        <f>IF(AF20=2,E20,IF(AF21=2,E21,IF(AF22=2,E22,IF(AF23=2,E23,"ERROR"))))</f>
        <v>0</v>
      </c>
      <c r="AL21" s="21">
        <f>IF(AF20=2,F20,IF(AF21=2,F21,IF(AF22=2,F22,IF(AF23=2,F23,"ERROR"))))</f>
        <v>0</v>
      </c>
    </row>
    <row r="22" spans="1:39" ht="12.75">
      <c r="A22" s="19" t="str">
        <f>'Poule A-N'!A54</f>
        <v>Nasca</v>
      </c>
      <c r="B22" s="20">
        <f>COUNT('Poule A-N'!F59,'Poule A-N'!H60,'Poule A-N'!H63)</f>
        <v>0</v>
      </c>
      <c r="C22" s="20">
        <f>IF('Poule A-N'!F59&gt;'Poule A-N'!H59,3,IF('Poule A-N'!F59&lt;'Poule A-N'!H59,0,1))+IF('Poule A-N'!H60&gt;'Poule A-N'!F60,3,IF('Poule A-N'!H60&lt;'Poule A-N'!F60,0,1))+IF('Poule A-N'!H63&gt;'Poule A-N'!F63,3,IF('Poule A-N'!H63&lt;'Poule A-N'!F63,0,1))-(3-B22)</f>
        <v>0</v>
      </c>
      <c r="D22" s="20">
        <f>'Poule A-N'!F59+'Poule A-N'!H60+'Poule A-N'!H63</f>
        <v>0</v>
      </c>
      <c r="E22" s="20">
        <f>'Poule A-N'!H59+'Poule A-N'!F60+'Poule A-N'!F63</f>
        <v>0</v>
      </c>
      <c r="F22" s="21">
        <f>D22-E22</f>
        <v>0</v>
      </c>
      <c r="G22" s="19">
        <f>IF(C22&gt;C20,1,IF(C22&lt;C20,0,0.3))</f>
        <v>0.3</v>
      </c>
      <c r="H22" s="20">
        <f>IF(C22&gt;C21,1,IF(C22&lt;C21,0,0.3))</f>
        <v>0.3</v>
      </c>
      <c r="I22" s="20">
        <f>IF(C22&gt;C23,1,IF(C22&lt;C23,0,0.3))</f>
        <v>0.3</v>
      </c>
      <c r="J22" s="22">
        <f>SUM(G22:I22)</f>
        <v>0.8999999999999999</v>
      </c>
      <c r="K22" s="19">
        <f>IF(J22=J20,IF(F22&gt;F20,0.03,0),0)</f>
        <v>0</v>
      </c>
      <c r="L22" s="20">
        <f>IF(J22=J21,IF(F22&gt;F21,0.03,0),0)</f>
        <v>0</v>
      </c>
      <c r="M22" s="20">
        <f>IF(J22=J23,IF(F22&gt;F23,0.03,0),0)</f>
        <v>0</v>
      </c>
      <c r="N22" s="22">
        <f>SUM(J22:M22)</f>
        <v>0.8999999999999999</v>
      </c>
      <c r="O22" s="19">
        <f>IF(N22=N20,IF(D22&gt;D20,0.003,0),0)</f>
        <v>0</v>
      </c>
      <c r="P22" s="20">
        <f>IF(N22=N21,IF(D22&gt;D21,0.003,0),0)</f>
        <v>0</v>
      </c>
      <c r="Q22" s="20">
        <f>IF(N22=N23,IF(D22&gt;D23,0.003,0),0)</f>
        <v>0</v>
      </c>
      <c r="R22" s="22">
        <f>SUM(N22:Q22)</f>
        <v>0.8999999999999999</v>
      </c>
      <c r="S22" s="19">
        <f>IF(R22=R20,IF('Poule A-N'!H60&gt;'Poule A-N'!F60,0.0003,0),0)</f>
        <v>0</v>
      </c>
      <c r="T22" s="20">
        <f>IF(R22=R21,IF('Poule A-N'!H63&gt;'Poule A-N'!F63,0.0003,0),0)</f>
        <v>0</v>
      </c>
      <c r="U22" s="20">
        <f>IF(R22=R23,IF('Poule A-N'!F59&gt;'Poule A-N'!H59,0.0003,0),0)</f>
        <v>0</v>
      </c>
      <c r="V22" s="22">
        <f>SUM(R22:U22)</f>
        <v>0.8999999999999999</v>
      </c>
      <c r="W22" s="19">
        <f>IF(V22=V20,IF('Poule A-N'!I54&lt;'Poule A-N'!I52,0.00003,0),0)</f>
        <v>0</v>
      </c>
      <c r="X22" s="20">
        <f>IF(V22=V21,IF('Poule A-N'!I54&lt;'Poule A-N'!I53,0.00003,0),0)</f>
        <v>0</v>
      </c>
      <c r="Y22" s="20">
        <f>IF(V22=V23,IF('Poule A-N'!I54&lt;'Poule A-N'!I55,0.00003,0),0)</f>
        <v>0</v>
      </c>
      <c r="Z22" s="22">
        <f>SUM(V22:Y22)</f>
        <v>0.8999999999999999</v>
      </c>
      <c r="AA22" s="19">
        <f ca="1">IF(Z22=Z20,0.000001*RAND(),0)</f>
        <v>6.375911052936267E-07</v>
      </c>
      <c r="AB22" s="20">
        <f ca="1">IF(Z22=Z21,0.000001*RAND(),0)</f>
        <v>4.2854932211795123E-07</v>
      </c>
      <c r="AC22" s="20">
        <f ca="1">IF(Z22=Z23,0.000001*RAND(),0)</f>
        <v>1.5332023174509678E-07</v>
      </c>
      <c r="AD22" s="20" t="str">
        <f>A22</f>
        <v>Nasca</v>
      </c>
      <c r="AE22" s="22">
        <f>SUM(Z22:AC22)</f>
        <v>0.900001219460659</v>
      </c>
      <c r="AF22" s="23">
        <f>1+IF(AE22&lt;AE23,1,0)+IF(AE22&lt;AE20,1,0)+IF(AE22&lt;AE21,1,0)</f>
        <v>3</v>
      </c>
      <c r="AG22" s="19" t="str">
        <f>IF(AF20=3,A20,IF(AF21=3,A21,IF(AF22=3,A22,IF(AF23=3,A23,"ERROR"))))</f>
        <v>Nasca</v>
      </c>
      <c r="AH22" s="20">
        <f>IF(AF20=3,B20,IF(AF21=3,B21,IF(AF22=3,B22,IF(AF23=3,B23,"ERROR"))))</f>
        <v>0</v>
      </c>
      <c r="AI22" s="20">
        <f>IF(AF20=3,C20,IF(AF21=3,C21,IF(AF22=3,C22,IF(AF23=3,C23,"ERROR"))))</f>
        <v>0</v>
      </c>
      <c r="AJ22" s="20">
        <f>IF(AF20=3,D20,IF(AF21=3,D21,IF(AF22=3,D22,IF(AF23=3,D23,"ERROR"))))</f>
        <v>0</v>
      </c>
      <c r="AK22" s="20">
        <f>IF(AF20=3,E20,IF(AF21=3,E21,IF(AF22=3,E22,IF(AF23=3,E23,"ERROR"))))</f>
        <v>0</v>
      </c>
      <c r="AL22" s="21">
        <f>IF(AF20=3,F20,IF(AF21=3,F21,IF(AF22=3,F22,IF(AF23=3,F23,"ERROR"))))</f>
        <v>0</v>
      </c>
      <c r="AM22" s="9">
        <f>IF(AG22=A20,'Poule A-N'!I52,IF(AG22=A21,'Poule A-N'!I53,IF(AG22=A22,'Poule A-N'!I54,'Poule A-N'!I55)))</f>
        <v>0</v>
      </c>
    </row>
    <row r="23" spans="1:38" ht="12.75">
      <c r="A23" s="24" t="str">
        <f>'Poule A-N'!A55</f>
        <v>HVSV '05</v>
      </c>
      <c r="B23" s="25">
        <f>COUNT('Poule A-N'!H59,'Poule A-N'!H61,'Poule A-N'!H62)</f>
        <v>0</v>
      </c>
      <c r="C23" s="25">
        <f>IF('Poule A-N'!H59&gt;'Poule A-N'!F59,3,IF('Poule A-N'!H59&lt;'Poule A-N'!F59,0,1))+IF('Poule A-N'!H61&gt;'Poule A-N'!F61,3,IF('Poule A-N'!H61&lt;'Poule A-N'!F61,0,1))+IF('Poule A-N'!H62&gt;'Poule A-N'!F62,3,IF('Poule A-N'!H62&lt;'Poule A-N'!F62,0,1))-(3-B23)</f>
        <v>0</v>
      </c>
      <c r="D23" s="25">
        <f>'Poule A-N'!H59+'Poule A-N'!H61+'Poule A-N'!H62</f>
        <v>0</v>
      </c>
      <c r="E23" s="25">
        <f>'Poule A-N'!F59+'Poule A-N'!F61+'Poule A-N'!F62</f>
        <v>0</v>
      </c>
      <c r="F23" s="26">
        <f>D23-E23</f>
        <v>0</v>
      </c>
      <c r="G23" s="24">
        <f>IF(C23&gt;C20,1,IF(C23&lt;C20,0,0.3))</f>
        <v>0.3</v>
      </c>
      <c r="H23" s="25">
        <f>IF(C23&gt;C21,1,IF(C23&lt;C21,0,0.3))</f>
        <v>0.3</v>
      </c>
      <c r="I23" s="25">
        <f>IF(C23&gt;C22,1,IF(C23&lt;C22,0,0.3))</f>
        <v>0.3</v>
      </c>
      <c r="J23" s="27">
        <f>SUM(G23:I23)</f>
        <v>0.8999999999999999</v>
      </c>
      <c r="K23" s="24">
        <f>IF(J23=J20,IF(F23&gt;F20,0.03,0),0)</f>
        <v>0</v>
      </c>
      <c r="L23" s="25">
        <f>IF(J23=J21,IF(F23&gt;F21,0.03,0),0)</f>
        <v>0</v>
      </c>
      <c r="M23" s="25">
        <f>IF(J23=J22,IF(F23&gt;F22,0.03,0),0)</f>
        <v>0</v>
      </c>
      <c r="N23" s="27">
        <f>SUM(J23:M23)</f>
        <v>0.8999999999999999</v>
      </c>
      <c r="O23" s="24">
        <f>IF(N23=N20,IF(D23&gt;D20,0.003,0),0)</f>
        <v>0</v>
      </c>
      <c r="P23" s="25">
        <f>IF(N23=N21,IF(D23&gt;D21,0.003,0),0)</f>
        <v>0</v>
      </c>
      <c r="Q23" s="25">
        <f>IF(N23=N22,IF(D23&gt;D22,0.003,0),0)</f>
        <v>0</v>
      </c>
      <c r="R23" s="27">
        <f>SUM(N23:Q23)</f>
        <v>0.8999999999999999</v>
      </c>
      <c r="S23" s="24">
        <f>IF(R23=R20,IF('Poule A-N'!H62&gt;'Poule A-N'!F62,0.0003,0),0)</f>
        <v>0</v>
      </c>
      <c r="T23" s="25">
        <f>IF(R23=R21,IF('Poule A-N'!H61&gt;'Poule A-N'!F61,0.0003,0),0)</f>
        <v>0</v>
      </c>
      <c r="U23" s="25">
        <f>IF(R23=R22,IF('Poule A-N'!H59&gt;'Poule A-N'!F59,0.0003,0),0)</f>
        <v>0</v>
      </c>
      <c r="V23" s="27">
        <f>SUM(R23:U23)</f>
        <v>0.8999999999999999</v>
      </c>
      <c r="W23" s="24">
        <f>IF(V23=V20,IF('Poule A-N'!I55&lt;'Poule A-N'!I52,0.00003,0),0)</f>
        <v>0</v>
      </c>
      <c r="X23" s="25">
        <f>IF(V23=V21,IF('Poule A-N'!I55&lt;'Poule A-N'!I53,0.00003,0),0)</f>
        <v>0</v>
      </c>
      <c r="Y23" s="25">
        <f>IF(V23=V22,IF('Poule A-N'!I55&lt;'Poule A-N'!I54,0.00003,0),0)</f>
        <v>0</v>
      </c>
      <c r="Z23" s="27">
        <f>SUM(V23:Y23)</f>
        <v>0.8999999999999999</v>
      </c>
      <c r="AA23" s="24">
        <f ca="1">IF(Z23=Z20,0.000001*RAND(),0)</f>
        <v>1.5188841926392004E-07</v>
      </c>
      <c r="AB23" s="25">
        <f ca="1">IF(Z23=Z21,0.000001*RAND(),0)</f>
        <v>3.3406849008294893E-07</v>
      </c>
      <c r="AC23" s="25">
        <f ca="1">IF(Z23=Z22,0.000001*RAND(),0)</f>
        <v>7.652794901481194E-07</v>
      </c>
      <c r="AD23" s="25" t="str">
        <f>A23</f>
        <v>HVSV '05</v>
      </c>
      <c r="AE23" s="27">
        <f>SUM(Z23:AC23)</f>
        <v>0.9000012512363994</v>
      </c>
      <c r="AF23" s="28">
        <f>1+IF(AE23&lt;AE20,1,0)+IF(AE23&lt;AE21,1,0)+IF(AE23&lt;AE22,1,0)</f>
        <v>1</v>
      </c>
      <c r="AG23" s="24" t="str">
        <f>IF(AF20=4,A20,IF(AF21=4,A21,IF(AF22=4,A22,IF(AF23=4,A23,"ERROR"))))</f>
        <v>Corner</v>
      </c>
      <c r="AH23" s="25">
        <f>IF(AF20=4,B20,IF(AF21=4,B21,IF(AF22=4,B22,IF(AF23=4,B23,"ERROR"))))</f>
        <v>0</v>
      </c>
      <c r="AI23" s="29">
        <f>IF(AF20=4,C20,IF(AF21=4,C21,IF(AF22=4,C22,IF(AF23=4,C23,"ERROR"))))</f>
        <v>0</v>
      </c>
      <c r="AJ23" s="25">
        <f>IF(AF20=4,D20,IF(AF21=4,D21,IF(AF22=4,D22,IF(AF23=4,D23,"ERROR"))))</f>
        <v>0</v>
      </c>
      <c r="AK23" s="25">
        <f>IF(AF20=4,E20,IF(AF21=4,E21,IF(AF22=4,E22,IF(AF23=4,E23,"ERROR"))))</f>
        <v>0</v>
      </c>
      <c r="AL23" s="26">
        <f>IF(AF20=4,F20,IF(AF21=4,F21,IF(AF22=4,F22,IF(AF23=4,F23,"ERROR"))))</f>
        <v>0</v>
      </c>
    </row>
    <row r="25" spans="1:38" ht="12.75">
      <c r="A25" s="15" t="s">
        <v>208</v>
      </c>
      <c r="B25" s="16" t="s">
        <v>178</v>
      </c>
      <c r="C25" s="16" t="s">
        <v>177</v>
      </c>
      <c r="D25" s="16" t="s">
        <v>179</v>
      </c>
      <c r="E25" s="16" t="s">
        <v>180</v>
      </c>
      <c r="F25" s="17" t="s">
        <v>181</v>
      </c>
      <c r="G25" s="15" t="s">
        <v>177</v>
      </c>
      <c r="H25" s="16"/>
      <c r="I25" s="16"/>
      <c r="J25" s="17"/>
      <c r="K25" s="15" t="s">
        <v>181</v>
      </c>
      <c r="L25" s="16"/>
      <c r="M25" s="16"/>
      <c r="N25" s="17"/>
      <c r="O25" s="15" t="s">
        <v>179</v>
      </c>
      <c r="P25" s="16"/>
      <c r="Q25" s="16"/>
      <c r="R25" s="17"/>
      <c r="S25" s="15" t="s">
        <v>186</v>
      </c>
      <c r="T25" s="16"/>
      <c r="U25" s="16"/>
      <c r="V25" s="17"/>
      <c r="W25" s="15" t="s">
        <v>187</v>
      </c>
      <c r="X25" s="16"/>
      <c r="Y25" s="16"/>
      <c r="Z25" s="17"/>
      <c r="AA25" s="15" t="s">
        <v>188</v>
      </c>
      <c r="AB25" s="16"/>
      <c r="AC25" s="16"/>
      <c r="AD25" s="16"/>
      <c r="AE25" s="17"/>
      <c r="AF25" s="18" t="s">
        <v>189</v>
      </c>
      <c r="AG25" s="15" t="s">
        <v>190</v>
      </c>
      <c r="AH25" s="16"/>
      <c r="AI25" s="16"/>
      <c r="AJ25" s="16"/>
      <c r="AK25" s="16"/>
      <c r="AL25" s="17"/>
    </row>
    <row r="26" spans="1:38" ht="12.75">
      <c r="A26" s="19" t="str">
        <f>'Poule A-N'!A68</f>
        <v>Dragon of the RedRoses</v>
      </c>
      <c r="B26" s="20">
        <f>COUNT('Poule A-N'!F74,'Poule A-N'!F76,'Poule A-N'!F78)</f>
        <v>0</v>
      </c>
      <c r="C26" s="20">
        <f>IF('Poule A-N'!F74&gt;'Poule A-N'!H74,3,IF('Poule A-N'!F74&lt;'Poule A-N'!H74,0,1))+IF('Poule A-N'!F76&gt;'Poule A-N'!H76,3,IF('Poule A-N'!F76&lt;'Poule A-N'!H76,0,1))+IF('Poule A-N'!F78&gt;'Poule A-N'!H78,3,IF('Poule A-N'!F78&lt;'Poule A-N'!H78,0,1))-(3-B26)</f>
        <v>0</v>
      </c>
      <c r="D26" s="20">
        <f>'Poule A-N'!F74+'Poule A-N'!F76+'Poule A-N'!F78</f>
        <v>0</v>
      </c>
      <c r="E26" s="20">
        <f>'Poule A-N'!H74+'Poule A-N'!H76+'Poule A-N'!H78</f>
        <v>0</v>
      </c>
      <c r="F26" s="21">
        <f>D26-E26</f>
        <v>0</v>
      </c>
      <c r="G26" s="19">
        <f>IF(C26&gt;C27,1,IF(C26&lt;C27,0,0.3))</f>
        <v>0.3</v>
      </c>
      <c r="H26" s="20">
        <f>IF(C26&gt;C28,1,IF(C26&lt;C28,0,0.3))</f>
        <v>0.3</v>
      </c>
      <c r="I26" s="20">
        <f>IF(C26&gt;C29,1,IF(C26&lt;C29,0,0.3))</f>
        <v>0.3</v>
      </c>
      <c r="J26" s="22">
        <f>SUM(G26:I26)</f>
        <v>0.8999999999999999</v>
      </c>
      <c r="K26" s="19">
        <f>IF(J26=J27,IF(F26&gt;F27,0.03,0),0)</f>
        <v>0</v>
      </c>
      <c r="L26" s="20">
        <f>IF(J26=J28,IF(F26&gt;F28,0.03,0),0)</f>
        <v>0</v>
      </c>
      <c r="M26" s="20">
        <f>IF(J26=J29,IF(F26&gt;F29,0.03,0),0)</f>
        <v>0</v>
      </c>
      <c r="N26" s="22">
        <f>SUM(J26:M26)</f>
        <v>0.8999999999999999</v>
      </c>
      <c r="O26" s="19">
        <f>IF(N26=N27,IF(D26&gt;D27,0.003,0),0)</f>
        <v>0</v>
      </c>
      <c r="P26" s="20">
        <f>IF(N26=N28,IF(D26&gt;D28,0.003,0),0)</f>
        <v>0</v>
      </c>
      <c r="Q26" s="20">
        <f>IF(N26=N29,IF(D26&gt;D29,0.003,0),0)</f>
        <v>0</v>
      </c>
      <c r="R26" s="22">
        <f>SUM(N26:Q26)</f>
        <v>0.8999999999999999</v>
      </c>
      <c r="S26" s="19">
        <f>IF(R26=R27,IF('Poule A-N'!F74&gt;'Poule A-N'!H74,0.0003,0),0)</f>
        <v>0</v>
      </c>
      <c r="T26" s="20">
        <f>IF(R26=R28,IF('Poule A-N'!F76&gt;'Poule A-N'!H76,0.0003,0),0)</f>
        <v>0</v>
      </c>
      <c r="U26" s="20">
        <f>IF(R26=R29,IF('Poule A-N'!F78&gt;'Poule A-N'!H78,0.0003,0),0)</f>
        <v>0</v>
      </c>
      <c r="V26" s="22">
        <f>SUM(R26:U26)</f>
        <v>0.8999999999999999</v>
      </c>
      <c r="W26" s="19">
        <f>IF(V26=V27,IF('Poule A-N'!I68&lt;'Poule A-N'!I69,0.00003,0),0)</f>
        <v>0</v>
      </c>
      <c r="X26" s="20">
        <f>IF(V26=V28,IF('Poule A-N'!I68&lt;'Poule A-N'!I70,0.00003,0),0)</f>
        <v>0</v>
      </c>
      <c r="Y26" s="20">
        <f>IF(V26=V29,IF('Poule A-N'!I68&lt;'Poule A-N'!I71,0.00003,0),0)</f>
        <v>0</v>
      </c>
      <c r="Z26" s="22">
        <f>SUM(V26:Y26)</f>
        <v>0.8999999999999999</v>
      </c>
      <c r="AA26" s="19">
        <f ca="1">IF(Z26=Z27,0.000001*RAND(),0)</f>
        <v>1.91588896114776E-07</v>
      </c>
      <c r="AB26" s="20">
        <f ca="1">IF(Z26=Z28,0.000001*RAND(),0)</f>
        <v>4.930830587981783E-07</v>
      </c>
      <c r="AC26" s="20">
        <f ca="1">IF(Z26=Z29,0.000001*RAND(),0)</f>
        <v>8.593265518410158E-07</v>
      </c>
      <c r="AD26" s="20" t="str">
        <f>A26</f>
        <v>Dragon of the RedRoses</v>
      </c>
      <c r="AE26" s="22">
        <f>SUM(Z26:AC26)</f>
        <v>0.9000015439985066</v>
      </c>
      <c r="AF26" s="23">
        <f>1+IF(AE26&lt;AE27,1,0)+IF(AE26&lt;AE28,1,0)+IF(AE26&lt;AE29,1,0)</f>
        <v>2</v>
      </c>
      <c r="AG26" s="19" t="str">
        <f>IF(AF26=1,A26,IF(AF27=1,A27,IF(AF28=1,A28,IF(AF29=1,A29,"ERROR"))))</f>
        <v>Yellow Cab</v>
      </c>
      <c r="AH26" s="20">
        <f>IF(AF26=1,B26,IF(AF27=1,B27,IF(AF28=1,B28,IF(AF29=1,B29,"ERROR"))))</f>
        <v>0</v>
      </c>
      <c r="AI26" s="20">
        <f>IF(AF26=1,C26,IF(AF27=1,C27,IF(AF28=1,C28,IF(AF29=1,C29,"ERROR"))))</f>
        <v>0</v>
      </c>
      <c r="AJ26" s="20">
        <f>IF(AF26=1,D26,IF(AF27=1,D27,IF(AF28=1,D28,IF(AF29=1,D29,"ERROR"))))</f>
        <v>0</v>
      </c>
      <c r="AK26" s="20">
        <f>IF(AF26=1,E26,IF(AF27=1,E27,IF(AF28=1,E28,IF(AF29=1,E29,"ERROR"))))</f>
        <v>0</v>
      </c>
      <c r="AL26" s="21">
        <f>IF(AF26=1,F26,IF(AF27=1,F27,IF(AF28=1,F28,IF(AF29=1,F29,"ERROR"))))</f>
        <v>0</v>
      </c>
    </row>
    <row r="27" spans="1:38" ht="12.75">
      <c r="A27" s="19" t="str">
        <f>'Poule A-N'!A69</f>
        <v>Yellow Cab</v>
      </c>
      <c r="B27" s="20">
        <f>COUNT('Poule A-N'!H74,'Poule A-N'!F77,'Poule A-N'!F79)</f>
        <v>0</v>
      </c>
      <c r="C27" s="20">
        <f>IF('Poule A-N'!H74&gt;'Poule A-N'!F74,3,IF('Poule A-N'!H74&lt;'Poule A-N'!F74,0,1))+IF('Poule A-N'!F77&gt;'Poule A-N'!H77,3,IF('Poule A-N'!F77&lt;'Poule A-N'!H77,0,1))+IF('Poule A-N'!F79&gt;'Poule A-N'!H79,3,IF('Poule A-N'!F79&lt;'Poule A-N'!H79,0,1))-(3-B27)</f>
        <v>0</v>
      </c>
      <c r="D27" s="20">
        <f>'Poule A-N'!H74+'Poule A-N'!F77+'Poule A-N'!F79</f>
        <v>0</v>
      </c>
      <c r="E27" s="20">
        <f>'Poule A-N'!F74+'Poule A-N'!H77+'Poule A-N'!H79</f>
        <v>0</v>
      </c>
      <c r="F27" s="21">
        <f>D27-E27</f>
        <v>0</v>
      </c>
      <c r="G27" s="19">
        <f>IF(C27&gt;C26,1,IF(C27&lt;C26,0,0.3))</f>
        <v>0.3</v>
      </c>
      <c r="H27" s="20">
        <f>IF(C27&gt;C28,1,IF(C27&lt;C28,0,0.3))</f>
        <v>0.3</v>
      </c>
      <c r="I27" s="20">
        <f>IF(C27&gt;C29,1,IF(C27&lt;C29,0,0.3))</f>
        <v>0.3</v>
      </c>
      <c r="J27" s="22">
        <f>SUM(G27:I27)</f>
        <v>0.8999999999999999</v>
      </c>
      <c r="K27" s="19">
        <f>IF(J27=J26,IF(F27&gt;F26,0.03,0),0)</f>
        <v>0</v>
      </c>
      <c r="L27" s="20">
        <f>IF(J27=J28,IF(F27&gt;F28,0.03,0),0)</f>
        <v>0</v>
      </c>
      <c r="M27" s="20">
        <f>IF(J27=J29,IF(F27&gt;F29,0.03,0),0)</f>
        <v>0</v>
      </c>
      <c r="N27" s="22">
        <f>SUM(J27:M27)</f>
        <v>0.8999999999999999</v>
      </c>
      <c r="O27" s="19">
        <f>IF(N27=N26,IF(D27&gt;D26,0.003,0),0)</f>
        <v>0</v>
      </c>
      <c r="P27" s="20">
        <f>IF(N27=N28,IF(D27&gt;D28,0.003,0),0)</f>
        <v>0</v>
      </c>
      <c r="Q27" s="20">
        <f>IF(N27=N29,IF(D27&gt;D29,0.003,0),0)</f>
        <v>0</v>
      </c>
      <c r="R27" s="22">
        <f>SUM(N27:Q27)</f>
        <v>0.8999999999999999</v>
      </c>
      <c r="S27" s="19">
        <f>IF(R27=R26,IF('Poule A-N'!H74&gt;'Poule A-N'!F74,0.0003,0),0)</f>
        <v>0</v>
      </c>
      <c r="T27" s="20">
        <f>IF(R27=R28,IF('Poule A-N'!F79&gt;'Poule A-N'!H79,0.0003,0),0)</f>
        <v>0</v>
      </c>
      <c r="U27" s="20">
        <f>IF(R27=R29,IF('Poule A-N'!F77&gt;'Poule A-N'!H77,0.0003,0),0)</f>
        <v>0</v>
      </c>
      <c r="V27" s="22">
        <f>SUM(R27:U27)</f>
        <v>0.8999999999999999</v>
      </c>
      <c r="W27" s="19">
        <f>IF(V27=V26,IF('Poule A-N'!I69&lt;'Poule A-N'!I68,0.00003,0),0)</f>
        <v>0</v>
      </c>
      <c r="X27" s="20">
        <f>IF(V27=V28,IF('Poule A-N'!I69&lt;'Poule A-N'!I70,0.00003,0),0)</f>
        <v>0</v>
      </c>
      <c r="Y27" s="20">
        <f>IF(V27=V29,IF('Poule A-N'!I69&lt;'Poule A-N'!I71,0.00003,0),0)</f>
        <v>0</v>
      </c>
      <c r="Z27" s="22">
        <f>SUM(V27:Y27)</f>
        <v>0.8999999999999999</v>
      </c>
      <c r="AA27" s="19">
        <f ca="1">IF(Z27=Z26,0.000001*RAND(),0)</f>
        <v>6.215604937468059E-07</v>
      </c>
      <c r="AB27" s="20">
        <f ca="1">IF(Z27=Z28,0.000001*RAND(),0)</f>
        <v>8.875853738902628E-07</v>
      </c>
      <c r="AC27" s="20">
        <f ca="1">IF(Z27=Z29,0.000001*RAND(),0)</f>
        <v>2.1314675946473116E-07</v>
      </c>
      <c r="AD27" s="20" t="str">
        <f>A27</f>
        <v>Yellow Cab</v>
      </c>
      <c r="AE27" s="22">
        <f>SUM(Z27:AC27)</f>
        <v>0.900001722292627</v>
      </c>
      <c r="AF27" s="23">
        <f>1+IF(AE27&lt;AE28,1,0)+IF(AE27&lt;AE29,1,0)+IF(AE27&lt;AE26,1,0)</f>
        <v>1</v>
      </c>
      <c r="AG27" s="19" t="str">
        <f>IF(AF26=2,A26,IF(AF27=2,A27,IF(AF28=2,A28,IF(AF29=2,A29,"ERROR"))))</f>
        <v>Dragon of the RedRoses</v>
      </c>
      <c r="AH27" s="20">
        <f>IF(AF26=2,B26,IF(AF27=2,B27,IF(AF28=2,B28,IF(AF29=2,B29,"ERROR"))))</f>
        <v>0</v>
      </c>
      <c r="AI27" s="20">
        <f>IF(AF26=2,C26,IF(AF27=2,C27,IF(AF28=2,C28,IF(AF29=2,C29,"ERROR"))))</f>
        <v>0</v>
      </c>
      <c r="AJ27" s="20">
        <f>IF(AF26=2,D26,IF(AF27=2,D27,IF(AF28=2,D28,IF(AF29=2,D29,"ERROR"))))</f>
        <v>0</v>
      </c>
      <c r="AK27" s="20">
        <f>IF(AF26=2,E26,IF(AF27=2,E27,IF(AF28=2,E28,IF(AF29=2,E29,"ERROR"))))</f>
        <v>0</v>
      </c>
      <c r="AL27" s="21">
        <f>IF(AF26=2,F26,IF(AF27=2,F27,IF(AF28=2,F28,IF(AF29=2,F29,"ERROR"))))</f>
        <v>0</v>
      </c>
    </row>
    <row r="28" spans="1:39" ht="12.75">
      <c r="A28" s="19" t="str">
        <f>'Poule A-N'!A70</f>
        <v>Cali '03</v>
      </c>
      <c r="B28" s="20">
        <f>COUNT('Poule A-N'!F75,'Poule A-N'!H76,'Poule A-N'!H79)</f>
        <v>0</v>
      </c>
      <c r="C28" s="20">
        <f>IF('Poule A-N'!F75&gt;'Poule A-N'!H75,3,IF('Poule A-N'!F75&lt;'Poule A-N'!H75,0,1))+IF('Poule A-N'!H76&gt;'Poule A-N'!F76,3,IF('Poule A-N'!H76&lt;'Poule A-N'!F76,0,1))+IF('Poule A-N'!H79&gt;'Poule A-N'!F79,3,IF('Poule A-N'!H79&lt;'Poule A-N'!F79,0,1))-(3-B28)</f>
        <v>0</v>
      </c>
      <c r="D28" s="20">
        <f>'Poule A-N'!F75+'Poule A-N'!H76+'Poule A-N'!H79</f>
        <v>0</v>
      </c>
      <c r="E28" s="20">
        <f>'Poule A-N'!H75+'Poule A-N'!F76+'Poule A-N'!F79</f>
        <v>0</v>
      </c>
      <c r="F28" s="21">
        <f>D28-E28</f>
        <v>0</v>
      </c>
      <c r="G28" s="19">
        <f>IF(C28&gt;C26,1,IF(C28&lt;C26,0,0.3))</f>
        <v>0.3</v>
      </c>
      <c r="H28" s="20">
        <f>IF(C28&gt;C27,1,IF(C28&lt;C27,0,0.3))</f>
        <v>0.3</v>
      </c>
      <c r="I28" s="20">
        <f>IF(C28&gt;C29,1,IF(C28&lt;C29,0,0.3))</f>
        <v>0.3</v>
      </c>
      <c r="J28" s="22">
        <f>SUM(G28:I28)</f>
        <v>0.8999999999999999</v>
      </c>
      <c r="K28" s="19">
        <f>IF(J28=J26,IF(F28&gt;F26,0.03,0),0)</f>
        <v>0</v>
      </c>
      <c r="L28" s="20">
        <f>IF(J28=J27,IF(F28&gt;F27,0.03,0),0)</f>
        <v>0</v>
      </c>
      <c r="M28" s="20">
        <f>IF(J28=J29,IF(F28&gt;F29,0.03,0),0)</f>
        <v>0</v>
      </c>
      <c r="N28" s="22">
        <f>SUM(J28:M28)</f>
        <v>0.8999999999999999</v>
      </c>
      <c r="O28" s="19">
        <f>IF(N28=N26,IF(D28&gt;D26,0.003,0),0)</f>
        <v>0</v>
      </c>
      <c r="P28" s="20">
        <f>IF(N28=N27,IF(D28&gt;D27,0.003,0),0)</f>
        <v>0</v>
      </c>
      <c r="Q28" s="20">
        <f>IF(N28=N29,IF(D28&gt;D29,0.003,0),0)</f>
        <v>0</v>
      </c>
      <c r="R28" s="22">
        <f>SUM(N28:Q28)</f>
        <v>0.8999999999999999</v>
      </c>
      <c r="S28" s="19">
        <f>IF(R28=R26,IF('Poule A-N'!H76&gt;'Poule A-N'!F76,0.0003,0),0)</f>
        <v>0</v>
      </c>
      <c r="T28" s="20">
        <f>IF(R28=R27,IF('Poule A-N'!H79&gt;'Poule A-N'!F79,0.0003,0),0)</f>
        <v>0</v>
      </c>
      <c r="U28" s="20">
        <f>IF(R28=R29,IF('Poule A-N'!F75&gt;'Poule A-N'!H75,0.0003,0),0)</f>
        <v>0</v>
      </c>
      <c r="V28" s="22">
        <f>SUM(R28:U28)</f>
        <v>0.8999999999999999</v>
      </c>
      <c r="W28" s="19">
        <f>IF(V28=V26,IF('Poule A-N'!I70&lt;'Poule A-N'!I68,0.00003,0),0)</f>
        <v>0</v>
      </c>
      <c r="X28" s="20">
        <f>IF(V28=V27,IF('Poule A-N'!I70&lt;'Poule A-N'!I69,0.00003,0),0)</f>
        <v>0</v>
      </c>
      <c r="Y28" s="20">
        <f>IF(V28=V29,IF('Poule A-N'!I70&lt;'Poule A-N'!I71,0.00003,0),0)</f>
        <v>0</v>
      </c>
      <c r="Z28" s="22">
        <f>SUM(V28:Y28)</f>
        <v>0.8999999999999999</v>
      </c>
      <c r="AA28" s="19">
        <f ca="1">IF(Z28=Z26,0.000001*RAND(),0)</f>
        <v>2.545705833467835E-07</v>
      </c>
      <c r="AB28" s="20">
        <f ca="1">IF(Z28=Z27,0.000001*RAND(),0)</f>
        <v>5.830490050834225E-08</v>
      </c>
      <c r="AC28" s="20">
        <f ca="1">IF(Z28=Z29,0.000001*RAND(),0)</f>
        <v>1.333236850107955E-07</v>
      </c>
      <c r="AD28" s="20" t="str">
        <f>A28</f>
        <v>Cali '03</v>
      </c>
      <c r="AE28" s="22">
        <f>SUM(Z28:AC28)</f>
        <v>0.9000004461991687</v>
      </c>
      <c r="AF28" s="23">
        <f>1+IF(AE28&lt;AE29,1,0)+IF(AE28&lt;AE26,1,0)+IF(AE28&lt;AE27,1,0)</f>
        <v>4</v>
      </c>
      <c r="AG28" s="19" t="str">
        <f>IF(AF26=3,A26,IF(AF27=3,A27,IF(AF28=3,A28,IF(AF29=3,A29,"ERROR"))))</f>
        <v>PeugeotGTI-CLUB</v>
      </c>
      <c r="AH28" s="20">
        <f>IF(AF26=3,B26,IF(AF27=3,B27,IF(AF28=3,B28,IF(AF29=3,B29,"ERROR"))))</f>
        <v>0</v>
      </c>
      <c r="AI28" s="20">
        <f>IF(AF26=3,C26,IF(AF27=3,C27,IF(AF28=3,C28,IF(AF29=3,C29,"ERROR"))))</f>
        <v>0</v>
      </c>
      <c r="AJ28" s="20">
        <f>IF(AF26=3,D26,IF(AF27=3,D27,IF(AF28=3,D28,IF(AF29=3,D29,"ERROR"))))</f>
        <v>0</v>
      </c>
      <c r="AK28" s="20">
        <f>IF(AF26=3,E26,IF(AF27=3,E27,IF(AF28=3,E28,IF(AF29=3,E29,"ERROR"))))</f>
        <v>0</v>
      </c>
      <c r="AL28" s="21">
        <f>IF(AF26=3,F26,IF(AF27=3,F27,IF(AF28=3,F28,IF(AF29=3,F29,"ERROR"))))</f>
        <v>0</v>
      </c>
      <c r="AM28" s="9">
        <f>IF(AG28=A26,'Poule A-N'!I68,IF(AG28=A27,'Poule A-N'!I69,IF(AG28=A28,'Poule A-N'!I70,'Poule A-N'!I71)))</f>
        <v>0</v>
      </c>
    </row>
    <row r="29" spans="1:38" ht="12.75">
      <c r="A29" s="24" t="str">
        <f>'Poule A-N'!A71</f>
        <v>PeugeotGTI-CLUB</v>
      </c>
      <c r="B29" s="25">
        <f>COUNT('Poule A-N'!H75,'Poule A-N'!H77,'Poule A-N'!H78)</f>
        <v>0</v>
      </c>
      <c r="C29" s="25">
        <f>IF('Poule A-N'!H75&gt;'Poule A-N'!F75,3,IF('Poule A-N'!H75&lt;'Poule A-N'!F75,0,1))+IF('Poule A-N'!H77&gt;'Poule A-N'!F77,3,IF('Poule A-N'!H77&lt;'Poule A-N'!F77,0,1))+IF('Poule A-N'!H78&gt;'Poule A-N'!F78,3,IF('Poule A-N'!H78&lt;'Poule A-N'!F78,0,1))-(3-B29)</f>
        <v>0</v>
      </c>
      <c r="D29" s="25">
        <f>'Poule A-N'!H75+'Poule A-N'!H77+'Poule A-N'!H78</f>
        <v>0</v>
      </c>
      <c r="E29" s="25">
        <f>'Poule A-N'!F75+'Poule A-N'!F77+'Poule A-N'!F78</f>
        <v>0</v>
      </c>
      <c r="F29" s="26">
        <f>D29-E29</f>
        <v>0</v>
      </c>
      <c r="G29" s="24">
        <f>IF(C29&gt;C26,1,IF(C29&lt;C26,0,0.3))</f>
        <v>0.3</v>
      </c>
      <c r="H29" s="25">
        <f>IF(C29&gt;C27,1,IF(C29&lt;C27,0,0.3))</f>
        <v>0.3</v>
      </c>
      <c r="I29" s="25">
        <f>IF(C29&gt;C28,1,IF(C29&lt;C28,0,0.3))</f>
        <v>0.3</v>
      </c>
      <c r="J29" s="27">
        <f>SUM(G29:I29)</f>
        <v>0.8999999999999999</v>
      </c>
      <c r="K29" s="24">
        <f>IF(J29=J26,IF(F29&gt;F26,0.03,0),0)</f>
        <v>0</v>
      </c>
      <c r="L29" s="25">
        <f>IF(J29=J27,IF(F29&gt;F27,0.03,0),0)</f>
        <v>0</v>
      </c>
      <c r="M29" s="25">
        <f>IF(J29=J28,IF(F29&gt;F28,0.03,0),0)</f>
        <v>0</v>
      </c>
      <c r="N29" s="27">
        <f>SUM(J29:M29)</f>
        <v>0.8999999999999999</v>
      </c>
      <c r="O29" s="24">
        <f>IF(N29=N26,IF(D29&gt;D26,0.003,0),0)</f>
        <v>0</v>
      </c>
      <c r="P29" s="25">
        <f>IF(N29=N27,IF(D29&gt;D27,0.003,0),0)</f>
        <v>0</v>
      </c>
      <c r="Q29" s="25">
        <f>IF(N29=N28,IF(D29&gt;D28,0.003,0),0)</f>
        <v>0</v>
      </c>
      <c r="R29" s="27">
        <f>SUM(N29:Q29)</f>
        <v>0.8999999999999999</v>
      </c>
      <c r="S29" s="24">
        <f>IF(R29=R26,IF('Poule A-N'!H78&gt;'Poule A-N'!F78,0.0003,0),0)</f>
        <v>0</v>
      </c>
      <c r="T29" s="25">
        <f>IF(R29=R27,IF('Poule A-N'!H77&gt;'Poule A-N'!F77,0.0003,0),0)</f>
        <v>0</v>
      </c>
      <c r="U29" s="25">
        <f>IF(R29=R28,IF('Poule A-N'!H75&gt;'Poule A-N'!F75,0.0003,0),0)</f>
        <v>0</v>
      </c>
      <c r="V29" s="27">
        <f>SUM(R29:U29)</f>
        <v>0.8999999999999999</v>
      </c>
      <c r="W29" s="24">
        <f>IF(V29=V26,IF('Poule A-N'!I71&lt;'Poule A-N'!I68,0.00003,0),0)</f>
        <v>0</v>
      </c>
      <c r="X29" s="25">
        <f>IF(V29=V27,IF('Poule A-N'!I71&lt;'Poule A-N'!I69,0.00003,0),0)</f>
        <v>0</v>
      </c>
      <c r="Y29" s="25">
        <f>IF(V29=V28,IF('Poule A-N'!I71&lt;'Poule A-N'!I70,0.00003,0),0)</f>
        <v>0</v>
      </c>
      <c r="Z29" s="27">
        <f>SUM(V29:Y29)</f>
        <v>0.8999999999999999</v>
      </c>
      <c r="AA29" s="24">
        <f ca="1">IF(Z29=Z26,0.000001*RAND(),0)</f>
        <v>4.3201958335545245E-07</v>
      </c>
      <c r="AB29" s="25">
        <f ca="1">IF(Z29=Z27,0.000001*RAND(),0)</f>
        <v>8.683122521895234E-07</v>
      </c>
      <c r="AC29" s="25">
        <f ca="1">IF(Z29=Z28,0.000001*RAND(),0)</f>
        <v>3.1894291772905704E-08</v>
      </c>
      <c r="AD29" s="25" t="str">
        <f>A29</f>
        <v>PeugeotGTI-CLUB</v>
      </c>
      <c r="AE29" s="27">
        <f>SUM(Z29:AC29)</f>
        <v>0.9000013322261272</v>
      </c>
      <c r="AF29" s="28">
        <f>1+IF(AE29&lt;AE26,1,0)+IF(AE29&lt;AE27,1,0)+IF(AE29&lt;AE28,1,0)</f>
        <v>3</v>
      </c>
      <c r="AG29" s="24" t="str">
        <f>IF(AF26=4,A26,IF(AF27=4,A27,IF(AF28=4,A28,IF(AF29=4,A29,"ERROR"))))</f>
        <v>Cali '03</v>
      </c>
      <c r="AH29" s="25">
        <f>IF(AF26=4,B26,IF(AF27=4,B27,IF(AF28=4,B28,IF(AF29=4,B29,"ERROR"))))</f>
        <v>0</v>
      </c>
      <c r="AI29" s="25">
        <f>IF(AF26=4,C26,IF(AF27=4,C27,IF(AF28=4,C28,IF(AF29=4,C29,"ERROR"))))</f>
        <v>0</v>
      </c>
      <c r="AJ29" s="25">
        <f>IF(AF26=4,D26,IF(AF27=4,D27,IF(AF28=4,D28,IF(AF29=4,D29,"ERROR"))))</f>
        <v>0</v>
      </c>
      <c r="AK29" s="25">
        <f>IF(AF26=4,E26,IF(AF27=4,E27,IF(AF28=4,E28,IF(AF29=4,E29,"ERROR"))))</f>
        <v>0</v>
      </c>
      <c r="AL29" s="26">
        <f>IF(AF26=4,F26,IF(AF27=4,F27,IF(AF28=4,F28,IF(AF29=4,F29,"ERROR"))))</f>
        <v>0</v>
      </c>
    </row>
    <row r="31" spans="1:38" ht="12.75">
      <c r="A31" s="15" t="s">
        <v>209</v>
      </c>
      <c r="B31" s="16" t="s">
        <v>178</v>
      </c>
      <c r="C31" s="16" t="s">
        <v>177</v>
      </c>
      <c r="D31" s="16" t="s">
        <v>179</v>
      </c>
      <c r="E31" s="16" t="s">
        <v>180</v>
      </c>
      <c r="F31" s="17" t="s">
        <v>181</v>
      </c>
      <c r="G31" s="15" t="s">
        <v>177</v>
      </c>
      <c r="H31" s="16"/>
      <c r="I31" s="16"/>
      <c r="J31" s="17"/>
      <c r="K31" s="15" t="s">
        <v>181</v>
      </c>
      <c r="L31" s="16"/>
      <c r="M31" s="16"/>
      <c r="N31" s="17"/>
      <c r="O31" s="15" t="s">
        <v>179</v>
      </c>
      <c r="P31" s="16"/>
      <c r="Q31" s="16"/>
      <c r="R31" s="17"/>
      <c r="S31" s="15" t="s">
        <v>186</v>
      </c>
      <c r="T31" s="16"/>
      <c r="U31" s="16"/>
      <c r="V31" s="17"/>
      <c r="W31" s="15" t="s">
        <v>187</v>
      </c>
      <c r="X31" s="16"/>
      <c r="Y31" s="16"/>
      <c r="Z31" s="17"/>
      <c r="AA31" s="15" t="s">
        <v>188</v>
      </c>
      <c r="AB31" s="16"/>
      <c r="AC31" s="16"/>
      <c r="AD31" s="16"/>
      <c r="AE31" s="17"/>
      <c r="AF31" s="18" t="s">
        <v>189</v>
      </c>
      <c r="AG31" s="15" t="s">
        <v>190</v>
      </c>
      <c r="AH31" s="16"/>
      <c r="AI31" s="16"/>
      <c r="AJ31" s="16"/>
      <c r="AK31" s="16"/>
      <c r="AL31" s="17"/>
    </row>
    <row r="32" spans="1:38" ht="12.75">
      <c r="A32" s="19" t="str">
        <f>'Poule A-N'!A84</f>
        <v>avm</v>
      </c>
      <c r="B32" s="20">
        <f>COUNT('Poule A-N'!F90,'Poule A-N'!F92,'Poule A-N'!F94)</f>
        <v>0</v>
      </c>
      <c r="C32" s="20">
        <f>IF('Poule A-N'!F90&gt;'Poule A-N'!H90,3,IF('Poule A-N'!F90&lt;'Poule A-N'!H90,0,1))+IF('Poule A-N'!F92&gt;'Poule A-N'!H92,3,IF('Poule A-N'!F92&lt;'Poule A-N'!H92,0,1))+IF('Poule A-N'!F94&gt;'Poule A-N'!H94,3,IF('Poule A-N'!F94&lt;'Poule A-N'!H94,0,1))-(3-B32)</f>
        <v>0</v>
      </c>
      <c r="D32" s="20">
        <f>'Poule A-N'!F90+'Poule A-N'!F92+'Poule A-N'!F94</f>
        <v>0</v>
      </c>
      <c r="E32" s="20">
        <f>'Poule A-N'!H90+'Poule A-N'!H92+'Poule A-N'!H94</f>
        <v>0</v>
      </c>
      <c r="F32" s="21">
        <f>D32-E32</f>
        <v>0</v>
      </c>
      <c r="G32" s="19">
        <f>IF(C32&gt;C33,1,IF(C32&lt;C33,0,0.3))</f>
        <v>0.3</v>
      </c>
      <c r="H32" s="20">
        <f>IF(C32&gt;C34,1,IF(C32&lt;C34,0,0.3))</f>
        <v>0.3</v>
      </c>
      <c r="I32" s="20">
        <f>IF(C32&gt;C35,1,IF(C32&lt;C35,0,0.3))</f>
        <v>0.3</v>
      </c>
      <c r="J32" s="22">
        <f>SUM(G32:I32)</f>
        <v>0.8999999999999999</v>
      </c>
      <c r="K32" s="19">
        <f>IF(J32=J33,IF(F32&gt;F33,0.03,0),0)</f>
        <v>0</v>
      </c>
      <c r="L32" s="20">
        <f>IF(J32=J34,IF(F32&gt;F34,0.03,0),0)</f>
        <v>0</v>
      </c>
      <c r="M32" s="20">
        <f>IF(J32=J35,IF(F32&gt;F35,0.03,0),0)</f>
        <v>0</v>
      </c>
      <c r="N32" s="22">
        <f>SUM(J32:M32)</f>
        <v>0.8999999999999999</v>
      </c>
      <c r="O32" s="19">
        <f>IF(N32=N33,IF(D32&gt;D33,0.003,0),0)</f>
        <v>0</v>
      </c>
      <c r="P32" s="20">
        <f>IF(N32=N34,IF(D32&gt;D34,0.003,0),0)</f>
        <v>0</v>
      </c>
      <c r="Q32" s="20">
        <f>IF(N32=N35,IF(D32&gt;D35,0.003,0),0)</f>
        <v>0</v>
      </c>
      <c r="R32" s="22">
        <f>SUM(N32:Q32)</f>
        <v>0.8999999999999999</v>
      </c>
      <c r="S32" s="19">
        <f>IF(R32=R33,IF('Poule A-N'!F90&gt;'Poule A-N'!H90,0.0003,0),0)</f>
        <v>0</v>
      </c>
      <c r="T32" s="20">
        <f>IF(R32=R34,IF('Poule A-N'!F92&gt;'Poule A-N'!H92,0.0003,0),0)</f>
        <v>0</v>
      </c>
      <c r="U32" s="20">
        <f>IF(R32=R35,IF('Poule A-N'!F94&gt;'Poule A-N'!H94,0.0003,0),0)</f>
        <v>0</v>
      </c>
      <c r="V32" s="22">
        <f>SUM(R32:U32)</f>
        <v>0.8999999999999999</v>
      </c>
      <c r="W32" s="19">
        <f>IF(V32=V33,IF('Poule A-N'!I84&lt;'Poule A-N'!I85,0.00003,0),0)</f>
        <v>0</v>
      </c>
      <c r="X32" s="20">
        <f>IF(V32=V34,IF('Poule A-N'!I84&lt;'Poule A-N'!I86,0.00003,0),0)</f>
        <v>0</v>
      </c>
      <c r="Y32" s="20">
        <f>IF(V32=V35,IF('Poule A-N'!I84&lt;'Poule A-N'!I87,0.00003,0),0)</f>
        <v>0</v>
      </c>
      <c r="Z32" s="22">
        <f>SUM(V32:Y32)</f>
        <v>0.8999999999999999</v>
      </c>
      <c r="AA32" s="19">
        <f ca="1">IF(Z32=Z33,0.000001*RAND(),0)</f>
        <v>1.6200341612703628E-07</v>
      </c>
      <c r="AB32" s="20">
        <f ca="1">IF(Z32=Z34,0.000001*RAND(),0)</f>
        <v>8.129295333763198E-07</v>
      </c>
      <c r="AC32" s="20">
        <f ca="1">IF(Z32=Z35,0.000001*RAND(),0)</f>
        <v>2.9373631328696523E-07</v>
      </c>
      <c r="AD32" s="20" t="str">
        <f>A32</f>
        <v>avm</v>
      </c>
      <c r="AE32" s="22">
        <f>SUM(Z32:AC32)</f>
        <v>0.9000012686692627</v>
      </c>
      <c r="AF32" s="23">
        <f>1+IF(AE32&lt;AE33,1,0)+IF(AE32&lt;AE34,1,0)+IF(AE32&lt;AE35,1,0)</f>
        <v>3</v>
      </c>
      <c r="AG32" s="19" t="str">
        <f>IF(AF32=1,A32,IF(AF33=1,A33,IF(AF34=1,A34,IF(AF35=1,A35,"ERROR"))))</f>
        <v>Deli United</v>
      </c>
      <c r="AH32" s="20">
        <f>IF(AF32=1,B32,IF(AF33=1,B33,IF(AF34=1,B34,IF(AF35=1,B35,"ERROR"))))</f>
        <v>0</v>
      </c>
      <c r="AI32" s="20">
        <f>IF(AF32=1,C32,IF(AF33=1,C33,IF(AF34=1,C34,IF(AF35=1,C35,"ERROR"))))</f>
        <v>0</v>
      </c>
      <c r="AJ32" s="20">
        <f>IF(AF32=1,D32,IF(AF33=1,D33,IF(AF34=1,D34,IF(AF35=1,D35,"ERROR"))))</f>
        <v>0</v>
      </c>
      <c r="AK32" s="20">
        <f>IF(AF32=1,E32,IF(AF33=1,E33,IF(AF34=1,E34,IF(AF35=1,E35,"ERROR"))))</f>
        <v>0</v>
      </c>
      <c r="AL32" s="21">
        <f>IF(AF32=1,F32,IF(AF33=1,F33,IF(AF34=1,F34,IF(AF35=1,F35,"ERROR"))))</f>
        <v>0</v>
      </c>
    </row>
    <row r="33" spans="1:38" ht="12.75">
      <c r="A33" s="19" t="str">
        <f>'Poule A-N'!A85</f>
        <v>Deli United</v>
      </c>
      <c r="B33" s="20">
        <f>COUNT('Poule A-N'!H90,'Poule A-N'!F93,'Poule A-N'!F95)</f>
        <v>0</v>
      </c>
      <c r="C33" s="20">
        <f>IF('Poule A-N'!H90&gt;'Poule A-N'!F90,3,IF('Poule A-N'!H90&lt;'Poule A-N'!F90,0,1))+IF('Poule A-N'!F93&gt;'Poule A-N'!H93,3,IF('Poule A-N'!F93&lt;'Poule A-N'!H93,0,1))+IF('Poule A-N'!F95&gt;'Poule A-N'!H95,3,IF('Poule A-N'!F95&lt;'Poule A-N'!H95,0,1))-(3-B33)</f>
        <v>0</v>
      </c>
      <c r="D33" s="20">
        <f>'Poule A-N'!H90+'Poule A-N'!F93+'Poule A-N'!F95</f>
        <v>0</v>
      </c>
      <c r="E33" s="20">
        <f>'Poule A-N'!F90+'Poule A-N'!H93+'Poule A-N'!H95</f>
        <v>0</v>
      </c>
      <c r="F33" s="21">
        <f>D33-E33</f>
        <v>0</v>
      </c>
      <c r="G33" s="19">
        <f>IF(C33&gt;C32,1,IF(C33&lt;C32,0,0.3))</f>
        <v>0.3</v>
      </c>
      <c r="H33" s="20">
        <f>IF(C33&gt;C34,1,IF(C33&lt;C34,0,0.3))</f>
        <v>0.3</v>
      </c>
      <c r="I33" s="20">
        <f>IF(C33&gt;C35,1,IF(C33&lt;C35,0,0.3))</f>
        <v>0.3</v>
      </c>
      <c r="J33" s="22">
        <f>SUM(G33:I33)</f>
        <v>0.8999999999999999</v>
      </c>
      <c r="K33" s="19">
        <f>IF(J33=J32,IF(F33&gt;F32,0.03,0),0)</f>
        <v>0</v>
      </c>
      <c r="L33" s="20">
        <f>IF(J33=J34,IF(F33&gt;F34,0.03,0),0)</f>
        <v>0</v>
      </c>
      <c r="M33" s="20">
        <f>IF(J33=J35,IF(F33&gt;F35,0.03,0),0)</f>
        <v>0</v>
      </c>
      <c r="N33" s="22">
        <f>SUM(J33:M33)</f>
        <v>0.8999999999999999</v>
      </c>
      <c r="O33" s="19">
        <f>IF(N33=N32,IF(D33&gt;D32,0.003,0),0)</f>
        <v>0</v>
      </c>
      <c r="P33" s="20">
        <f>IF(N33=N34,IF(D33&gt;D34,0.003,0),0)</f>
        <v>0</v>
      </c>
      <c r="Q33" s="20">
        <f>IF(N33=N35,IF(D33&gt;D35,0.003,0),0)</f>
        <v>0</v>
      </c>
      <c r="R33" s="22">
        <f>SUM(N33:Q33)</f>
        <v>0.8999999999999999</v>
      </c>
      <c r="S33" s="19">
        <f>IF(R33=R32,IF('Poule A-N'!H90&gt;'Poule A-N'!F90,0.0003,0),0)</f>
        <v>0</v>
      </c>
      <c r="T33" s="20">
        <f>IF(R33=R34,IF('Poule A-N'!F95&gt;'Poule A-N'!H95,0.0003,0),0)</f>
        <v>0</v>
      </c>
      <c r="U33" s="20">
        <f>IF(R33=R35,IF('Poule A-N'!F93&gt;'Poule A-N'!H93,0.0003,0),0)</f>
        <v>0</v>
      </c>
      <c r="V33" s="22">
        <f>SUM(R33:U33)</f>
        <v>0.8999999999999999</v>
      </c>
      <c r="W33" s="19">
        <f>IF(V33=V32,IF('Poule A-N'!I85&lt;'Poule A-N'!I84,0.00003,0),0)</f>
        <v>0</v>
      </c>
      <c r="X33" s="20">
        <f>IF(V33=V34,IF('Poule A-N'!I85&lt;'Poule A-N'!I86,0.00003,0),0)</f>
        <v>0</v>
      </c>
      <c r="Y33" s="20">
        <f>IF(V33=V35,IF('Poule A-N'!I85&lt;'Poule A-N'!I87,0.00003,0),0)</f>
        <v>0</v>
      </c>
      <c r="Z33" s="22">
        <f>SUM(V33:Y33)</f>
        <v>0.8999999999999999</v>
      </c>
      <c r="AA33" s="19">
        <f ca="1">IF(Z33=Z32,0.000001*RAND(),0)</f>
        <v>7.010619569371004E-07</v>
      </c>
      <c r="AB33" s="20">
        <f ca="1">IF(Z33=Z34,0.000001*RAND(),0)</f>
        <v>1.6717003046348466E-07</v>
      </c>
      <c r="AC33" s="20">
        <f ca="1">IF(Z33=Z35,0.000001*RAND(),0)</f>
        <v>9.352539866741471E-07</v>
      </c>
      <c r="AD33" s="20" t="str">
        <f>A33</f>
        <v>Deli United</v>
      </c>
      <c r="AE33" s="22">
        <f>SUM(Z33:AC33)</f>
        <v>0.900001803485974</v>
      </c>
      <c r="AF33" s="23">
        <f>1+IF(AE33&lt;AE34,1,0)+IF(AE33&lt;AE35,1,0)+IF(AE33&lt;AE32,1,0)</f>
        <v>1</v>
      </c>
      <c r="AG33" s="19" t="str">
        <f>IF(AF32=2,A32,IF(AF33=2,A33,IF(AF34=2,A34,IF(AF35=2,A35,"ERROR"))))</f>
        <v>FC De Feanfanaten</v>
      </c>
      <c r="AH33" s="20">
        <f>IF(AF32=2,B32,IF(AF33=2,B33,IF(AF34=2,B34,IF(AF35=2,B35,"ERROR"))))</f>
        <v>0</v>
      </c>
      <c r="AI33" s="20">
        <f>IF(AF32=2,C32,IF(AF33=2,C33,IF(AF34=2,C34,IF(AF35=2,C35,"ERROR"))))</f>
        <v>0</v>
      </c>
      <c r="AJ33" s="20">
        <f>IF(AF32=2,D32,IF(AF33=2,D33,IF(AF34=2,D34,IF(AF35=2,D35,"ERROR"))))</f>
        <v>0</v>
      </c>
      <c r="AK33" s="20">
        <f>IF(AF32=2,E32,IF(AF33=2,E33,IF(AF34=2,E34,IF(AF35=2,E35,"ERROR"))))</f>
        <v>0</v>
      </c>
      <c r="AL33" s="21">
        <f>IF(AF32=2,F32,IF(AF33=2,F33,IF(AF34=2,F34,IF(AF35=2,F35,"ERROR"))))</f>
        <v>0</v>
      </c>
    </row>
    <row r="34" spans="1:39" ht="12.75">
      <c r="A34" s="19" t="str">
        <f>'Poule A-N'!A86</f>
        <v>Vet's United</v>
      </c>
      <c r="B34" s="20">
        <f>COUNT('Poule A-N'!F91,'Poule A-N'!H92,'Poule A-N'!H95)</f>
        <v>0</v>
      </c>
      <c r="C34" s="20">
        <f>IF('Poule A-N'!F91&gt;'Poule A-N'!H91,3,IF('Poule A-N'!F91&lt;'Poule A-N'!H91,0,1))+IF('Poule A-N'!H92&gt;'Poule A-N'!F92,3,IF('Poule A-N'!H92&lt;'Poule A-N'!F92,0,1))+IF('Poule A-N'!H95&gt;'Poule A-N'!F95,3,IF('Poule A-N'!H95&lt;'Poule A-N'!F95,0,1))-(3-B34)</f>
        <v>0</v>
      </c>
      <c r="D34" s="20">
        <f>'Poule A-N'!F91+'Poule A-N'!H92+'Poule A-N'!H95</f>
        <v>0</v>
      </c>
      <c r="E34" s="20">
        <f>'Poule A-N'!H91+'Poule A-N'!F92+'Poule A-N'!F95</f>
        <v>0</v>
      </c>
      <c r="F34" s="21">
        <f>D34-E34</f>
        <v>0</v>
      </c>
      <c r="G34" s="19">
        <f>IF(C34&gt;C32,1,IF(C34&lt;C32,0,0.3))</f>
        <v>0.3</v>
      </c>
      <c r="H34" s="20">
        <f>IF(C34&gt;C33,1,IF(C34&lt;C33,0,0.3))</f>
        <v>0.3</v>
      </c>
      <c r="I34" s="20">
        <f>IF(C34&gt;C35,1,IF(C34&lt;C35,0,0.3))</f>
        <v>0.3</v>
      </c>
      <c r="J34" s="22">
        <f>SUM(G34:I34)</f>
        <v>0.8999999999999999</v>
      </c>
      <c r="K34" s="19">
        <f>IF(J34=J32,IF(F34&gt;F32,0.03,0),0)</f>
        <v>0</v>
      </c>
      <c r="L34" s="20">
        <f>IF(J34=J33,IF(F34&gt;F33,0.03,0),0)</f>
        <v>0</v>
      </c>
      <c r="M34" s="20">
        <f>IF(J34=J35,IF(F34&gt;F35,0.03,0),0)</f>
        <v>0</v>
      </c>
      <c r="N34" s="22">
        <f>SUM(J34:M34)</f>
        <v>0.8999999999999999</v>
      </c>
      <c r="O34" s="19">
        <f>IF(N34=N32,IF(D34&gt;D32,0.003,0),0)</f>
        <v>0</v>
      </c>
      <c r="P34" s="20">
        <f>IF(N34=N33,IF(D34&gt;D33,0.003,0),0)</f>
        <v>0</v>
      </c>
      <c r="Q34" s="20">
        <f>IF(N34=N35,IF(D34&gt;D35,0.003,0),0)</f>
        <v>0</v>
      </c>
      <c r="R34" s="22">
        <f>SUM(N34:Q34)</f>
        <v>0.8999999999999999</v>
      </c>
      <c r="S34" s="19">
        <f>IF(R34=R32,IF('Poule A-N'!H92&gt;'Poule A-N'!F92,0.0003,0),0)</f>
        <v>0</v>
      </c>
      <c r="T34" s="20">
        <f>IF(R34=R33,IF('Poule A-N'!H95&gt;'Poule A-N'!F95,0.0003,0),0)</f>
        <v>0</v>
      </c>
      <c r="U34" s="20">
        <f>IF(R34=R35,IF('Poule A-N'!F91&gt;'Poule A-N'!H91,0.0003,0),0)</f>
        <v>0</v>
      </c>
      <c r="V34" s="22">
        <f>SUM(R34:U34)</f>
        <v>0.8999999999999999</v>
      </c>
      <c r="W34" s="19">
        <f>IF(V34=V32,IF('Poule A-N'!I86&lt;'Poule A-N'!I84,0.00003,0),0)</f>
        <v>0</v>
      </c>
      <c r="X34" s="20">
        <f>IF(V34=V33,IF('Poule A-N'!I86&lt;'Poule A-N'!I85,0.00003,0),0)</f>
        <v>0</v>
      </c>
      <c r="Y34" s="20">
        <f>IF(V34=V35,IF('Poule A-N'!I86&lt;'Poule A-N'!I87,0.00003,0),0)</f>
        <v>0</v>
      </c>
      <c r="Z34" s="22">
        <f>SUM(V34:Y34)</f>
        <v>0.8999999999999999</v>
      </c>
      <c r="AA34" s="19">
        <f ca="1">IF(Z34=Z32,0.000001*RAND(),0)</f>
        <v>1.1137304999048857E-07</v>
      </c>
      <c r="AB34" s="20">
        <f ca="1">IF(Z34=Z33,0.000001*RAND(),0)</f>
        <v>9.163591686302164E-07</v>
      </c>
      <c r="AC34" s="20">
        <f ca="1">IF(Z34=Z35,0.000001*RAND(),0)</f>
        <v>2.174192549492988E-07</v>
      </c>
      <c r="AD34" s="20" t="str">
        <f>A34</f>
        <v>Vet's United</v>
      </c>
      <c r="AE34" s="22">
        <f>SUM(Z34:AC34)</f>
        <v>0.9000012451514735</v>
      </c>
      <c r="AF34" s="23">
        <f>1+IF(AE34&lt;AE35,1,0)+IF(AE34&lt;AE32,1,0)+IF(AE34&lt;AE33,1,0)</f>
        <v>4</v>
      </c>
      <c r="AG34" s="19" t="str">
        <f>IF(AF32=3,A32,IF(AF33=3,A33,IF(AF34=3,A34,IF(AF35=3,A35,"ERROR"))))</f>
        <v>avm</v>
      </c>
      <c r="AH34" s="20">
        <f>IF(AF32=3,B32,IF(AF33=3,B33,IF(AF34=3,B34,IF(AF35=3,B35,"ERROR"))))</f>
        <v>0</v>
      </c>
      <c r="AI34" s="20">
        <f>IF(AF32=3,C32,IF(AF33=3,C33,IF(AF34=3,C34,IF(AF35=3,C35,"ERROR"))))</f>
        <v>0</v>
      </c>
      <c r="AJ34" s="20">
        <f>IF(AF32=3,D32,IF(AF33=3,D33,IF(AF34=3,D34,IF(AF35=3,D35,"ERROR"))))</f>
        <v>0</v>
      </c>
      <c r="AK34" s="20">
        <f>IF(AF32=3,E32,IF(AF33=3,E33,IF(AF34=3,E34,IF(AF35=3,E35,"ERROR"))))</f>
        <v>0</v>
      </c>
      <c r="AL34" s="21">
        <f>IF(AF32=3,F32,IF(AF33=3,F33,IF(AF34=3,F34,IF(AF35=3,F35,"ERROR"))))</f>
        <v>0</v>
      </c>
      <c r="AM34" s="9">
        <f>IF(AG34=A32,'Poule A-N'!I84,IF(AG34=A33,'Poule A-N'!I85,IF(AG34=A34,'Poule A-N'!I86,'Poule A-N'!I87)))</f>
        <v>0</v>
      </c>
    </row>
    <row r="35" spans="1:38" ht="12.75">
      <c r="A35" s="24" t="str">
        <f>'Poule A-N'!A87</f>
        <v>FC De Feanfanaten</v>
      </c>
      <c r="B35" s="25">
        <f>COUNT('Poule A-N'!H91,'Poule A-N'!H93,'Poule A-N'!H94)</f>
        <v>0</v>
      </c>
      <c r="C35" s="25">
        <f>IF('Poule A-N'!H91&gt;'Poule A-N'!F91,3,IF('Poule A-N'!H91&lt;'Poule A-N'!F91,0,1))+IF('Poule A-N'!H93&gt;'Poule A-N'!F93,3,IF('Poule A-N'!H93&lt;'Poule A-N'!F93,0,1))+IF('Poule A-N'!H94&gt;'Poule A-N'!F94,3,IF('Poule A-N'!H94&lt;'Poule A-N'!F94,0,1))-(3-B35)</f>
        <v>0</v>
      </c>
      <c r="D35" s="25">
        <f>'Poule A-N'!H91+'Poule A-N'!H93+'Poule A-N'!H94</f>
        <v>0</v>
      </c>
      <c r="E35" s="25">
        <f>'Poule A-N'!F91+'Poule A-N'!F93+'Poule A-N'!F94</f>
        <v>0</v>
      </c>
      <c r="F35" s="26">
        <f>D35-E35</f>
        <v>0</v>
      </c>
      <c r="G35" s="24">
        <f>IF(C35&gt;C32,1,IF(C35&lt;C32,0,0.3))</f>
        <v>0.3</v>
      </c>
      <c r="H35" s="25">
        <f>IF(C35&gt;C33,1,IF(C35&lt;C33,0,0.3))</f>
        <v>0.3</v>
      </c>
      <c r="I35" s="25">
        <f>IF(C35&gt;C34,1,IF(C35&lt;C34,0,0.3))</f>
        <v>0.3</v>
      </c>
      <c r="J35" s="27">
        <f>SUM(G35:I35)</f>
        <v>0.8999999999999999</v>
      </c>
      <c r="K35" s="24">
        <f>IF(J35=J32,IF(F35&gt;F32,0.03,0),0)</f>
        <v>0</v>
      </c>
      <c r="L35" s="25">
        <f>IF(J35=J33,IF(F35&gt;F33,0.03,0),0)</f>
        <v>0</v>
      </c>
      <c r="M35" s="25">
        <f>IF(J35=J34,IF(F35&gt;F34,0.03,0),0)</f>
        <v>0</v>
      </c>
      <c r="N35" s="27">
        <f>SUM(J35:M35)</f>
        <v>0.8999999999999999</v>
      </c>
      <c r="O35" s="24">
        <f>IF(N35=N32,IF(D35&gt;D32,0.003,0),0)</f>
        <v>0</v>
      </c>
      <c r="P35" s="25">
        <f>IF(N35=N33,IF(D35&gt;D33,0.003,0),0)</f>
        <v>0</v>
      </c>
      <c r="Q35" s="25">
        <f>IF(N35=N34,IF(D35&gt;D34,0.003,0),0)</f>
        <v>0</v>
      </c>
      <c r="R35" s="27">
        <f>SUM(N35:Q35)</f>
        <v>0.8999999999999999</v>
      </c>
      <c r="S35" s="24">
        <f>IF(R35=R32,IF('Poule A-N'!H94&gt;'Poule A-N'!F94,0.0003,0),0)</f>
        <v>0</v>
      </c>
      <c r="T35" s="25">
        <f>IF(R35=R33,IF('Poule A-N'!H93&gt;'Poule A-N'!F93,0.0003,0),0)</f>
        <v>0</v>
      </c>
      <c r="U35" s="25">
        <f>IF(R35=R34,IF('Poule A-N'!H91&gt;'Poule A-N'!F91,0.0003,0),0)</f>
        <v>0</v>
      </c>
      <c r="V35" s="27">
        <f>SUM(R35:U35)</f>
        <v>0.8999999999999999</v>
      </c>
      <c r="W35" s="24">
        <f>IF(V35=V32,IF('Poule A-N'!I87&lt;'Poule A-N'!I84,0.00003,0),0)</f>
        <v>0</v>
      </c>
      <c r="X35" s="25">
        <f>IF(V35=V33,IF('Poule A-N'!I87&lt;'Poule A-N'!I85,0.00003,0),0)</f>
        <v>0</v>
      </c>
      <c r="Y35" s="25">
        <f>IF(V35=V34,IF('Poule A-N'!I87&lt;'Poule A-N'!I86,0.00003,0),0)</f>
        <v>0</v>
      </c>
      <c r="Z35" s="27">
        <f>SUM(V35:Y35)</f>
        <v>0.8999999999999999</v>
      </c>
      <c r="AA35" s="24">
        <f ca="1">IF(Z35=Z32,0.000001*RAND(),0)</f>
        <v>1.3363933272396132E-07</v>
      </c>
      <c r="AB35" s="25">
        <f ca="1">IF(Z35=Z33,0.000001*RAND(),0)</f>
        <v>6.046565185473258E-07</v>
      </c>
      <c r="AC35" s="25">
        <f ca="1">IF(Z35=Z34,0.000001*RAND(),0)</f>
        <v>6.134604729566754E-07</v>
      </c>
      <c r="AD35" s="25" t="str">
        <f>A35</f>
        <v>FC De Feanfanaten</v>
      </c>
      <c r="AE35" s="27">
        <f>SUM(Z35:AC35)</f>
        <v>0.9000013517563241</v>
      </c>
      <c r="AF35" s="28">
        <f>1+IF(AE35&lt;AE32,1,0)+IF(AE35&lt;AE33,1,0)+IF(AE35&lt;AE34,1,0)</f>
        <v>2</v>
      </c>
      <c r="AG35" s="24" t="str">
        <f>IF(AF32=4,A32,IF(AF33=4,A33,IF(AF34=4,A34,IF(AF35=4,A35,"ERROR"))))</f>
        <v>Vet's United</v>
      </c>
      <c r="AH35" s="25">
        <f>IF(AF32=4,B32,IF(AF33=4,B33,IF(AF34=4,B34,IF(AF35=4,B35,"ERROR"))))</f>
        <v>0</v>
      </c>
      <c r="AI35" s="25">
        <f>IF(AF32=4,C32,IF(AF33=4,C33,IF(AF34=4,C34,IF(AF35=4,C35,"ERROR"))))</f>
        <v>0</v>
      </c>
      <c r="AJ35" s="25">
        <f>IF(AF32=4,D32,IF(AF33=4,D33,IF(AF34=4,D34,IF(AF35=4,D35,"ERROR"))))</f>
        <v>0</v>
      </c>
      <c r="AK35" s="25">
        <f>IF(AF32=4,E32,IF(AF33=4,E33,IF(AF34=4,E34,IF(AF35=4,E35,"ERROR"))))</f>
        <v>0</v>
      </c>
      <c r="AL35" s="26">
        <f>IF(AF32=4,F32,IF(AF33=4,F33,IF(AF34=4,F34,IF(AF35=4,F35,"ERROR"))))</f>
        <v>0</v>
      </c>
    </row>
    <row r="37" spans="1:38" ht="12.75">
      <c r="A37" s="15" t="s">
        <v>210</v>
      </c>
      <c r="B37" s="16" t="s">
        <v>178</v>
      </c>
      <c r="C37" s="16" t="s">
        <v>177</v>
      </c>
      <c r="D37" s="16" t="s">
        <v>179</v>
      </c>
      <c r="E37" s="16" t="s">
        <v>180</v>
      </c>
      <c r="F37" s="17" t="s">
        <v>181</v>
      </c>
      <c r="G37" s="15" t="s">
        <v>177</v>
      </c>
      <c r="H37" s="16"/>
      <c r="I37" s="16"/>
      <c r="J37" s="17"/>
      <c r="K37" s="15" t="s">
        <v>181</v>
      </c>
      <c r="L37" s="16"/>
      <c r="M37" s="16"/>
      <c r="N37" s="17"/>
      <c r="O37" s="15" t="s">
        <v>179</v>
      </c>
      <c r="P37" s="16"/>
      <c r="Q37" s="16"/>
      <c r="R37" s="17"/>
      <c r="S37" s="15" t="s">
        <v>186</v>
      </c>
      <c r="T37" s="16"/>
      <c r="U37" s="16"/>
      <c r="V37" s="17"/>
      <c r="W37" s="15" t="s">
        <v>187</v>
      </c>
      <c r="X37" s="16"/>
      <c r="Y37" s="16"/>
      <c r="Z37" s="17"/>
      <c r="AA37" s="15" t="s">
        <v>188</v>
      </c>
      <c r="AB37" s="16"/>
      <c r="AC37" s="16"/>
      <c r="AD37" s="16"/>
      <c r="AE37" s="17"/>
      <c r="AF37" s="18" t="s">
        <v>189</v>
      </c>
      <c r="AG37" s="15" t="s">
        <v>190</v>
      </c>
      <c r="AH37" s="16"/>
      <c r="AI37" s="16"/>
      <c r="AJ37" s="16"/>
      <c r="AK37" s="16"/>
      <c r="AL37" s="17"/>
    </row>
    <row r="38" spans="1:38" ht="12.75">
      <c r="A38" s="19" t="str">
        <f>'Poule A-N'!A100</f>
        <v>bijlmer</v>
      </c>
      <c r="B38" s="20">
        <f>COUNT('Poule A-N'!F106,'Poule A-N'!F108,'Poule A-N'!F110)</f>
        <v>0</v>
      </c>
      <c r="C38" s="20">
        <f>IF('Poule A-N'!F106&gt;'Poule A-N'!H106,3,IF('Poule A-N'!F106&lt;'Poule A-N'!H106,0,1))+IF('Poule A-N'!F108&gt;'Poule A-N'!H108,3,IF('Poule A-N'!F108&lt;'Poule A-N'!H108,0,1))+IF('Poule A-N'!F110&gt;'Poule A-N'!H110,3,IF('Poule A-N'!F110&lt;'Poule A-N'!H110,0,1))-(3-B38)</f>
        <v>0</v>
      </c>
      <c r="D38" s="20">
        <f>'Poule A-N'!F106+'Poule A-N'!F108+'Poule A-N'!F110</f>
        <v>0</v>
      </c>
      <c r="E38" s="20">
        <f>'Poule A-N'!H106+'Poule A-N'!H108+'Poule A-N'!H110</f>
        <v>0</v>
      </c>
      <c r="F38" s="21">
        <f>D38-E38</f>
        <v>0</v>
      </c>
      <c r="G38" s="19">
        <f>IF(C38&gt;C39,1,IF(C38&lt;C39,0,0.3))</f>
        <v>0.3</v>
      </c>
      <c r="H38" s="20">
        <f>IF(C38&gt;C40,1,IF(C38&lt;C40,0,0.3))</f>
        <v>0.3</v>
      </c>
      <c r="I38" s="20">
        <f>IF(C38&gt;C41,1,IF(C38&lt;C41,0,0.3))</f>
        <v>0.3</v>
      </c>
      <c r="J38" s="22">
        <f>SUM(G38:I38)</f>
        <v>0.8999999999999999</v>
      </c>
      <c r="K38" s="19">
        <f>IF(J38=J39,IF(F38&gt;F39,0.03,0),0)</f>
        <v>0</v>
      </c>
      <c r="L38" s="20">
        <f>IF(J38=J40,IF(F38&gt;F40,0.03,0),0)</f>
        <v>0</v>
      </c>
      <c r="M38" s="20">
        <f>IF(J38=J41,IF(F38&gt;F41,0.03,0),0)</f>
        <v>0</v>
      </c>
      <c r="N38" s="22">
        <f>SUM(J38:M38)</f>
        <v>0.8999999999999999</v>
      </c>
      <c r="O38" s="19">
        <f>IF(N38=N39,IF(D38&gt;D39,0.003,0),0)</f>
        <v>0</v>
      </c>
      <c r="P38" s="20">
        <f>IF(N38=N40,IF(D38&gt;D40,0.003,0),0)</f>
        <v>0</v>
      </c>
      <c r="Q38" s="20">
        <f>IF(N38=N41,IF(D38&gt;D41,0.003,0),0)</f>
        <v>0</v>
      </c>
      <c r="R38" s="22">
        <f>SUM(N38:Q38)</f>
        <v>0.8999999999999999</v>
      </c>
      <c r="S38" s="19">
        <f>IF(R38=R39,IF('Poule A-N'!F106&gt;'Poule A-N'!H106,0.0003,0),0)</f>
        <v>0</v>
      </c>
      <c r="T38" s="20">
        <f>IF(R38=R40,IF('Poule A-N'!F108&gt;'Poule A-N'!H108,0.0003,0),0)</f>
        <v>0</v>
      </c>
      <c r="U38" s="20">
        <f>IF(R38=R41,IF('Poule A-N'!F110&gt;'Poule A-N'!H110,0.0003,0),0)</f>
        <v>0</v>
      </c>
      <c r="V38" s="22">
        <f>SUM(R38:U38)</f>
        <v>0.8999999999999999</v>
      </c>
      <c r="W38" s="19">
        <f>IF(V38=V39,IF('Poule A-N'!I100&lt;'Poule A-N'!I101,0.00003,0),0)</f>
        <v>0</v>
      </c>
      <c r="X38" s="20">
        <f>IF(V38=V40,IF('Poule A-N'!I100&lt;'Poule A-N'!I102,0.00003,0),0)</f>
        <v>0</v>
      </c>
      <c r="Y38" s="20">
        <f>IF(V38=V41,IF('Poule A-N'!I100&lt;'Poule A-N'!I103,0.00003,0),0)</f>
        <v>0</v>
      </c>
      <c r="Z38" s="22">
        <f>SUM(V38:Y38)</f>
        <v>0.8999999999999999</v>
      </c>
      <c r="AA38" s="19">
        <f ca="1">IF(Z38=Z39,0.000001*RAND(),0)</f>
        <v>9.528925087921608E-07</v>
      </c>
      <c r="AB38" s="20">
        <f ca="1">IF(Z38=Z40,0.000001*RAND(),0)</f>
        <v>6.21230989003327E-07</v>
      </c>
      <c r="AC38" s="20">
        <f ca="1">IF(Z38=Z41,0.000001*RAND(),0)</f>
        <v>4.608364597541028E-07</v>
      </c>
      <c r="AD38" s="20" t="str">
        <f>A38</f>
        <v>bijlmer</v>
      </c>
      <c r="AE38" s="22">
        <f>SUM(Z38:AC38)</f>
        <v>0.9000020349599575</v>
      </c>
      <c r="AF38" s="23">
        <f>1+IF(AE38&lt;AE39,1,0)+IF(AE38&lt;AE40,1,0)+IF(AE38&lt;AE41,1,0)</f>
        <v>2</v>
      </c>
      <c r="AG38" s="19" t="str">
        <f>IF(AF38=1,A38,IF(AF39=1,A39,IF(AF40=1,A40,IF(AF41=1,A41,"ERROR"))))</f>
        <v>Redstar Radical</v>
      </c>
      <c r="AH38" s="20">
        <f>IF(AF38=1,B38,IF(AF39=1,B39,IF(AF40=1,B40,IF(AF41=1,B41,"ERROR"))))</f>
        <v>0</v>
      </c>
      <c r="AI38" s="20">
        <f>IF(AF38=1,C38,IF(AF39=1,C39,IF(AF40=1,C40,IF(AF41=1,C41,"ERROR"))))</f>
        <v>0</v>
      </c>
      <c r="AJ38" s="20">
        <f>IF(AF38=1,D38,IF(AF39=1,D39,IF(AF40=1,D40,IF(AF41=1,D41,"ERROR"))))</f>
        <v>0</v>
      </c>
      <c r="AK38" s="20">
        <f>IF(AF38=1,E38,IF(AF39=1,E39,IF(AF40=1,E40,IF(AF41=1,E41,"ERROR"))))</f>
        <v>0</v>
      </c>
      <c r="AL38" s="21">
        <f>IF(AF38=1,F38,IF(AF39=1,F39,IF(AF40=1,F40,IF(AF41=1,F41,"ERROR"))))</f>
        <v>0</v>
      </c>
    </row>
    <row r="39" spans="1:38" ht="12.75">
      <c r="A39" s="19" t="str">
        <f>'Poule A-N'!A101</f>
        <v>FC The Unknown</v>
      </c>
      <c r="B39" s="20">
        <f>COUNT('Poule A-N'!H106,'Poule A-N'!F109,'Poule A-N'!F111)</f>
        <v>0</v>
      </c>
      <c r="C39" s="20">
        <f>IF('Poule A-N'!H106&gt;'Poule A-N'!F106,3,IF('Poule A-N'!H106&lt;'Poule A-N'!F106,0,1))+IF('Poule A-N'!F109&gt;'Poule A-N'!H109,3,IF('Poule A-N'!F109&lt;'Poule A-N'!H109,0,1))+IF('Poule A-N'!F111&gt;'Poule A-N'!H111,3,IF('Poule A-N'!F111&lt;'Poule A-N'!H111,0,1))-(3-B39)</f>
        <v>0</v>
      </c>
      <c r="D39" s="20">
        <f>'Poule A-N'!H106+'Poule A-N'!F109+'Poule A-N'!F111</f>
        <v>0</v>
      </c>
      <c r="E39" s="20">
        <f>'Poule A-N'!F106+'Poule A-N'!H109+'Poule A-N'!H111</f>
        <v>0</v>
      </c>
      <c r="F39" s="21">
        <f>D39-E39</f>
        <v>0</v>
      </c>
      <c r="G39" s="19">
        <f>IF(C39&gt;C38,1,IF(C39&lt;C38,0,0.3))</f>
        <v>0.3</v>
      </c>
      <c r="H39" s="20">
        <f>IF(C39&gt;C40,1,IF(C39&lt;C40,0,0.3))</f>
        <v>0.3</v>
      </c>
      <c r="I39" s="20">
        <f>IF(C39&gt;C41,1,IF(C39&lt;C41,0,0.3))</f>
        <v>0.3</v>
      </c>
      <c r="J39" s="22">
        <f>SUM(G39:I39)</f>
        <v>0.8999999999999999</v>
      </c>
      <c r="K39" s="19">
        <f>IF(J39=J38,IF(F39&gt;F38,0.03,0),0)</f>
        <v>0</v>
      </c>
      <c r="L39" s="20">
        <f>IF(J39=J40,IF(F39&gt;F40,0.03,0),0)</f>
        <v>0</v>
      </c>
      <c r="M39" s="20">
        <f>IF(J39=J41,IF(F39&gt;F41,0.03,0),0)</f>
        <v>0</v>
      </c>
      <c r="N39" s="22">
        <f>SUM(J39:M39)</f>
        <v>0.8999999999999999</v>
      </c>
      <c r="O39" s="19">
        <f>IF(N39=N38,IF(D39&gt;D38,0.003,0),0)</f>
        <v>0</v>
      </c>
      <c r="P39" s="20">
        <f>IF(N39=N40,IF(D39&gt;D40,0.003,0),0)</f>
        <v>0</v>
      </c>
      <c r="Q39" s="20">
        <f>IF(N39=N41,IF(D39&gt;D41,0.003,0),0)</f>
        <v>0</v>
      </c>
      <c r="R39" s="22">
        <f>SUM(N39:Q39)</f>
        <v>0.8999999999999999</v>
      </c>
      <c r="S39" s="19">
        <f>IF(R39=R38,IF('Poule A-N'!H106&gt;'Poule A-N'!F106,0.0003,0),0)</f>
        <v>0</v>
      </c>
      <c r="T39" s="20">
        <f>IF(R39=R40,IF('Poule A-N'!F111&gt;'Poule A-N'!H111,0.0003,0),0)</f>
        <v>0</v>
      </c>
      <c r="U39" s="20">
        <f>IF(R39=R41,IF('Poule A-N'!F109&gt;'Poule A-N'!H109,0.0003,0),0)</f>
        <v>0</v>
      </c>
      <c r="V39" s="22">
        <f>SUM(R39:U39)</f>
        <v>0.8999999999999999</v>
      </c>
      <c r="W39" s="19">
        <f>IF(V39=V38,IF('Poule A-N'!I101&lt;'Poule A-N'!I100,0.00003,0),0)</f>
        <v>0</v>
      </c>
      <c r="X39" s="20">
        <f>IF(V39=V40,IF('Poule A-N'!I101&lt;'Poule A-N'!I102,0.00003,0),0)</f>
        <v>0</v>
      </c>
      <c r="Y39" s="20">
        <f>IF(V39=V41,IF('Poule A-N'!I101&lt;'Poule A-N'!I103,0.00003,0),0)</f>
        <v>0</v>
      </c>
      <c r="Z39" s="22">
        <f>SUM(V39:Y39)</f>
        <v>0.8999999999999999</v>
      </c>
      <c r="AA39" s="19">
        <f ca="1">IF(Z39=Z38,0.000001*RAND(),0)</f>
        <v>9.773632929277022E-07</v>
      </c>
      <c r="AB39" s="20">
        <f ca="1">IF(Z39=Z40,0.000001*RAND(),0)</f>
        <v>1.9203733381090692E-07</v>
      </c>
      <c r="AC39" s="20">
        <f ca="1">IF(Z39=Z41,0.000001*RAND(),0)</f>
        <v>8.451928411832352E-07</v>
      </c>
      <c r="AD39" s="20" t="str">
        <f>A39</f>
        <v>FC The Unknown</v>
      </c>
      <c r="AE39" s="22">
        <f>SUM(Z39:AC39)</f>
        <v>0.9000020145934678</v>
      </c>
      <c r="AF39" s="23">
        <f>1+IF(AE39&lt;AE40,1,0)+IF(AE39&lt;AE41,1,0)+IF(AE39&lt;AE38,1,0)</f>
        <v>3</v>
      </c>
      <c r="AG39" s="19" t="str">
        <f>IF(AF38=2,A38,IF(AF39=2,A39,IF(AF40=2,A40,IF(AF41=2,A41,"ERROR"))))</f>
        <v>bijlmer</v>
      </c>
      <c r="AH39" s="20">
        <f>IF(AF38=2,B38,IF(AF39=2,B39,IF(AF40=2,B40,IF(AF41=2,B41,"ERROR"))))</f>
        <v>0</v>
      </c>
      <c r="AI39" s="20">
        <f>IF(AF38=2,C38,IF(AF39=2,C39,IF(AF40=2,C40,IF(AF41=2,C41,"ERROR"))))</f>
        <v>0</v>
      </c>
      <c r="AJ39" s="20">
        <f>IF(AF38=2,D38,IF(AF39=2,D39,IF(AF40=2,D40,IF(AF41=2,D41,"ERROR"))))</f>
        <v>0</v>
      </c>
      <c r="AK39" s="20">
        <f>IF(AF38=2,E38,IF(AF39=2,E39,IF(AF40=2,E40,IF(AF41=2,E41,"ERROR"))))</f>
        <v>0</v>
      </c>
      <c r="AL39" s="21">
        <f>IF(AF38=2,F38,IF(AF39=2,F39,IF(AF40=2,F40,IF(AF41=2,F41,"ERROR"))))</f>
        <v>0</v>
      </c>
    </row>
    <row r="40" spans="1:39" ht="12.75">
      <c r="A40" s="19" t="str">
        <f>'Poule A-N'!A102</f>
        <v>Lucky Stars</v>
      </c>
      <c r="B40" s="20">
        <f>COUNT('Poule A-N'!F107,'Poule A-N'!H108,'Poule A-N'!H111)</f>
        <v>0</v>
      </c>
      <c r="C40" s="20">
        <f>IF('Poule A-N'!F107&gt;'Poule A-N'!H107,3,IF('Poule A-N'!F107&lt;'Poule A-N'!H107,0,1))+IF('Poule A-N'!H108&gt;'Poule A-N'!F108,3,IF('Poule A-N'!H108&lt;'Poule A-N'!F108,0,1))+IF('Poule A-N'!H111&gt;'Poule A-N'!F111,3,IF('Poule A-N'!H111&lt;'Poule A-N'!F111,0,1))-(3-B40)</f>
        <v>0</v>
      </c>
      <c r="D40" s="20">
        <f>'Poule A-N'!F107+'Poule A-N'!H108+'Poule A-N'!H111</f>
        <v>0</v>
      </c>
      <c r="E40" s="20">
        <f>'Poule A-N'!H107+'Poule A-N'!F108+'Poule A-N'!F111</f>
        <v>0</v>
      </c>
      <c r="F40" s="21">
        <f>D40-E40</f>
        <v>0</v>
      </c>
      <c r="G40" s="19">
        <f>IF(C40&gt;C38,1,IF(C40&lt;C38,0,0.3))</f>
        <v>0.3</v>
      </c>
      <c r="H40" s="20">
        <f>IF(C40&gt;C39,1,IF(C40&lt;C39,0,0.3))</f>
        <v>0.3</v>
      </c>
      <c r="I40" s="20">
        <f>IF(C40&gt;C41,1,IF(C40&lt;C41,0,0.3))</f>
        <v>0.3</v>
      </c>
      <c r="J40" s="22">
        <f>SUM(G40:I40)</f>
        <v>0.8999999999999999</v>
      </c>
      <c r="K40" s="19">
        <f>IF(J40=J38,IF(F40&gt;F38,0.03,0),0)</f>
        <v>0</v>
      </c>
      <c r="L40" s="20">
        <f>IF(J40=J39,IF(F40&gt;F39,0.03,0),0)</f>
        <v>0</v>
      </c>
      <c r="M40" s="20">
        <f>IF(J40=J41,IF(F40&gt;F41,0.03,0),0)</f>
        <v>0</v>
      </c>
      <c r="N40" s="22">
        <f>SUM(J40:M40)</f>
        <v>0.8999999999999999</v>
      </c>
      <c r="O40" s="19">
        <f>IF(N40=N38,IF(D40&gt;D38,0.003,0),0)</f>
        <v>0</v>
      </c>
      <c r="P40" s="20">
        <f>IF(N40=N39,IF(D40&gt;D39,0.003,0),0)</f>
        <v>0</v>
      </c>
      <c r="Q40" s="20">
        <f>IF(N40=N41,IF(D40&gt;D41,0.003,0),0)</f>
        <v>0</v>
      </c>
      <c r="R40" s="22">
        <f>SUM(N40:Q40)</f>
        <v>0.8999999999999999</v>
      </c>
      <c r="S40" s="19">
        <f>IF(R40=R38,IF('Poule A-N'!H108&gt;'Poule A-N'!F108,0.0003,0),0)</f>
        <v>0</v>
      </c>
      <c r="T40" s="20">
        <f>IF(R40=R39,IF('Poule A-N'!H111&gt;'Poule A-N'!F111,0.0003,0),0)</f>
        <v>0</v>
      </c>
      <c r="U40" s="20">
        <f>IF(R40=R41,IF('Poule A-N'!F107&gt;'Poule A-N'!H107,0.0003,0),0)</f>
        <v>0</v>
      </c>
      <c r="V40" s="22">
        <f>SUM(R40:U40)</f>
        <v>0.8999999999999999</v>
      </c>
      <c r="W40" s="19">
        <f>IF(V40=V38,IF('Poule A-N'!I102&lt;'Poule A-N'!I100,0.00003,0),0)</f>
        <v>0</v>
      </c>
      <c r="X40" s="20">
        <f>IF(V40=V39,IF('Poule A-N'!I102&lt;'Poule A-N'!I101,0.00003,0),0)</f>
        <v>0</v>
      </c>
      <c r="Y40" s="20">
        <f>IF(V40=V41,IF('Poule A-N'!I102&lt;'Poule A-N'!I103,0.00003,0),0)</f>
        <v>0</v>
      </c>
      <c r="Z40" s="22">
        <f>SUM(V40:Y40)</f>
        <v>0.8999999999999999</v>
      </c>
      <c r="AA40" s="19">
        <f ca="1">IF(Z40=Z38,0.000001*RAND(),0)</f>
        <v>1.148418461607501E-07</v>
      </c>
      <c r="AB40" s="20">
        <f ca="1">IF(Z40=Z39,0.000001*RAND(),0)</f>
        <v>9.486749204806525E-07</v>
      </c>
      <c r="AC40" s="20">
        <f ca="1">IF(Z40=Z41,0.000001*RAND(),0)</f>
        <v>6.974311174900238E-07</v>
      </c>
      <c r="AD40" s="20" t="str">
        <f>A40</f>
        <v>Lucky Stars</v>
      </c>
      <c r="AE40" s="22">
        <f>SUM(Z40:AC40)</f>
        <v>0.9000017609478841</v>
      </c>
      <c r="AF40" s="23">
        <f>1+IF(AE40&lt;AE41,1,0)+IF(AE40&lt;AE38,1,0)+IF(AE40&lt;AE39,1,0)</f>
        <v>4</v>
      </c>
      <c r="AG40" s="19" t="str">
        <f>IF(AF38=3,A38,IF(AF39=3,A39,IF(AF40=3,A40,IF(AF41=3,A41,"ERROR"))))</f>
        <v>FC The Unknown</v>
      </c>
      <c r="AH40" s="20">
        <f>IF(AF38=3,B38,IF(AF39=3,B39,IF(AF40=3,B40,IF(AF41=3,B41,"ERROR"))))</f>
        <v>0</v>
      </c>
      <c r="AI40" s="20">
        <f>IF(AF38=3,C38,IF(AF39=3,C39,IF(AF40=3,C40,IF(AF41=3,C41,"ERROR"))))</f>
        <v>0</v>
      </c>
      <c r="AJ40" s="20">
        <f>IF(AF38=3,D38,IF(AF39=3,D39,IF(AF40=3,D40,IF(AF41=3,D41,"ERROR"))))</f>
        <v>0</v>
      </c>
      <c r="AK40" s="20">
        <f>IF(AF38=3,E38,IF(AF39=3,E39,IF(AF40=3,E40,IF(AF41=3,E41,"ERROR"))))</f>
        <v>0</v>
      </c>
      <c r="AL40" s="21">
        <f>IF(AF38=3,F38,IF(AF39=3,F39,IF(AF40=3,F40,IF(AF41=3,F41,"ERROR"))))</f>
        <v>0</v>
      </c>
      <c r="AM40" s="9">
        <f>IF(AG40=A38,'Poule A-N'!I100,IF(AG40=A39,'Poule A-N'!I101,IF(AG40=A40,'Poule A-N'!I102,'Poule A-N'!I103)))</f>
        <v>0</v>
      </c>
    </row>
    <row r="41" spans="1:38" ht="12.75">
      <c r="A41" s="24" t="str">
        <f>'Poule A-N'!A103</f>
        <v>Redstar Radical</v>
      </c>
      <c r="B41" s="25">
        <f>COUNT('Poule A-N'!H107,'Poule A-N'!H109,'Poule A-N'!H110)</f>
        <v>0</v>
      </c>
      <c r="C41" s="25">
        <f>IF('Poule A-N'!H107&gt;'Poule A-N'!F107,3,IF('Poule A-N'!H107&lt;'Poule A-N'!F107,0,1))+IF('Poule A-N'!H109&gt;'Poule A-N'!F109,3,IF('Poule A-N'!H109&lt;'Poule A-N'!F109,0,1))+IF('Poule A-N'!H110&gt;'Poule A-N'!F110,3,IF('Poule A-N'!H110&lt;'Poule A-N'!F110,0,1))-(3-B41)</f>
        <v>0</v>
      </c>
      <c r="D41" s="25">
        <f>'Poule A-N'!H107+'Poule A-N'!H109+'Poule A-N'!H110</f>
        <v>0</v>
      </c>
      <c r="E41" s="25">
        <f>'Poule A-N'!F107+'Poule A-N'!F109+'Poule A-N'!F110</f>
        <v>0</v>
      </c>
      <c r="F41" s="26">
        <f>D41-E41</f>
        <v>0</v>
      </c>
      <c r="G41" s="24">
        <f>IF(C41&gt;C38,1,IF(C41&lt;C38,0,0.3))</f>
        <v>0.3</v>
      </c>
      <c r="H41" s="25">
        <f>IF(C41&gt;C39,1,IF(C41&lt;C39,0,0.3))</f>
        <v>0.3</v>
      </c>
      <c r="I41" s="25">
        <f>IF(C41&gt;C40,1,IF(C41&lt;C40,0,0.3))</f>
        <v>0.3</v>
      </c>
      <c r="J41" s="27">
        <f>SUM(G41:I41)</f>
        <v>0.8999999999999999</v>
      </c>
      <c r="K41" s="24">
        <f>IF(J41=J38,IF(F41&gt;F38,0.03,0),0)</f>
        <v>0</v>
      </c>
      <c r="L41" s="25">
        <f>IF(J41=J39,IF(F41&gt;F39,0.03,0),0)</f>
        <v>0</v>
      </c>
      <c r="M41" s="25">
        <f>IF(J41=J40,IF(F41&gt;F40,0.03,0),0)</f>
        <v>0</v>
      </c>
      <c r="N41" s="27">
        <f>SUM(J41:M41)</f>
        <v>0.8999999999999999</v>
      </c>
      <c r="O41" s="24">
        <f>IF(N41=N38,IF(D41&gt;D38,0.003,0),0)</f>
        <v>0</v>
      </c>
      <c r="P41" s="25">
        <f>IF(N41=N39,IF(D41&gt;D39,0.003,0),0)</f>
        <v>0</v>
      </c>
      <c r="Q41" s="25">
        <f>IF(N41=N40,IF(D41&gt;D40,0.003,0),0)</f>
        <v>0</v>
      </c>
      <c r="R41" s="27">
        <f>SUM(N41:Q41)</f>
        <v>0.8999999999999999</v>
      </c>
      <c r="S41" s="24">
        <f>IF(R41=R38,IF('Poule A-N'!H110&gt;'Poule A-N'!F110,0.0003,0),0)</f>
        <v>0</v>
      </c>
      <c r="T41" s="25">
        <f>IF(R41=R39,IF('Poule A-N'!H109&gt;'Poule A-N'!F109,0.0003,0),0)</f>
        <v>0</v>
      </c>
      <c r="U41" s="25">
        <f>IF(R41=R40,IF('Poule A-N'!H107&gt;'Poule A-N'!F107,0.0003,0),0)</f>
        <v>0</v>
      </c>
      <c r="V41" s="27">
        <f>SUM(R41:U41)</f>
        <v>0.8999999999999999</v>
      </c>
      <c r="W41" s="24">
        <f>IF(V41=V38,IF('Poule A-N'!I103&lt;'Poule A-N'!I100,0.00003,0),0)</f>
        <v>0</v>
      </c>
      <c r="X41" s="25">
        <f>IF(V41=V39,IF('Poule A-N'!I103&lt;'Poule A-N'!I101,0.00003,0),0)</f>
        <v>0</v>
      </c>
      <c r="Y41" s="25">
        <f>IF(V41=V40,IF('Poule A-N'!I103&lt;'Poule A-N'!I102,0.00003,0),0)</f>
        <v>0</v>
      </c>
      <c r="Z41" s="27">
        <f>SUM(V41:Y41)</f>
        <v>0.8999999999999999</v>
      </c>
      <c r="AA41" s="24">
        <f ca="1">IF(Z41=Z38,0.000001*RAND(),0)</f>
        <v>9.769227897340577E-07</v>
      </c>
      <c r="AB41" s="25">
        <f ca="1">IF(Z41=Z39,0.000001*RAND(),0)</f>
        <v>3.4725947550918957E-07</v>
      </c>
      <c r="AC41" s="25">
        <f ca="1">IF(Z41=Z40,0.000001*RAND(),0)</f>
        <v>7.530329789189433E-07</v>
      </c>
      <c r="AD41" s="25" t="str">
        <f>A41</f>
        <v>Redstar Radical</v>
      </c>
      <c r="AE41" s="27">
        <f>SUM(Z41:AC41)</f>
        <v>0.9000020772152442</v>
      </c>
      <c r="AF41" s="28">
        <f>1+IF(AE41&lt;AE38,1,0)+IF(AE41&lt;AE39,1,0)+IF(AE41&lt;AE40,1,0)</f>
        <v>1</v>
      </c>
      <c r="AG41" s="24" t="str">
        <f>IF(AF38=4,A38,IF(AF39=4,A39,IF(AF40=4,A40,IF(AF41=4,A41,"ERROR"))))</f>
        <v>Lucky Stars</v>
      </c>
      <c r="AH41" s="25">
        <f>IF(AF38=4,B38,IF(AF39=4,B39,IF(AF40=4,B40,IF(AF41=4,B41,"ERROR"))))</f>
        <v>0</v>
      </c>
      <c r="AI41" s="25">
        <f>IF(AF38=4,C38,IF(AF39=4,C39,IF(AF40=4,C40,IF(AF41=4,C41,"ERROR"))))</f>
        <v>0</v>
      </c>
      <c r="AJ41" s="25">
        <f>IF(AF38=4,D38,IF(AF39=4,D39,IF(AF40=4,D40,IF(AF41=4,D41,"ERROR"))))</f>
        <v>0</v>
      </c>
      <c r="AK41" s="25">
        <f>IF(AF38=4,E38,IF(AF39=4,E39,IF(AF40=4,E40,IF(AF41=4,E41,"ERROR"))))</f>
        <v>0</v>
      </c>
      <c r="AL41" s="26">
        <f>IF(AF38=4,F38,IF(AF39=4,F39,IF(AF40=4,F40,IF(AF41=4,F41,"ERROR"))))</f>
        <v>0</v>
      </c>
    </row>
    <row r="43" spans="1:38" ht="12.75">
      <c r="A43" s="15" t="s">
        <v>211</v>
      </c>
      <c r="B43" s="16" t="s">
        <v>178</v>
      </c>
      <c r="C43" s="16" t="s">
        <v>177</v>
      </c>
      <c r="D43" s="16" t="s">
        <v>179</v>
      </c>
      <c r="E43" s="16" t="s">
        <v>180</v>
      </c>
      <c r="F43" s="17" t="s">
        <v>181</v>
      </c>
      <c r="G43" s="15" t="s">
        <v>177</v>
      </c>
      <c r="H43" s="16"/>
      <c r="I43" s="16"/>
      <c r="J43" s="17"/>
      <c r="K43" s="15" t="s">
        <v>181</v>
      </c>
      <c r="L43" s="16"/>
      <c r="M43" s="16"/>
      <c r="N43" s="17"/>
      <c r="O43" s="15" t="s">
        <v>179</v>
      </c>
      <c r="P43" s="16"/>
      <c r="Q43" s="16"/>
      <c r="R43" s="17"/>
      <c r="S43" s="15" t="s">
        <v>186</v>
      </c>
      <c r="T43" s="16"/>
      <c r="U43" s="16"/>
      <c r="V43" s="17"/>
      <c r="W43" s="15" t="s">
        <v>187</v>
      </c>
      <c r="X43" s="16"/>
      <c r="Y43" s="16"/>
      <c r="Z43" s="17"/>
      <c r="AA43" s="15" t="s">
        <v>188</v>
      </c>
      <c r="AB43" s="16"/>
      <c r="AC43" s="16"/>
      <c r="AD43" s="16"/>
      <c r="AE43" s="17"/>
      <c r="AF43" s="18" t="s">
        <v>189</v>
      </c>
      <c r="AG43" s="15" t="s">
        <v>190</v>
      </c>
      <c r="AH43" s="16"/>
      <c r="AI43" s="16"/>
      <c r="AJ43" s="16"/>
      <c r="AK43" s="16"/>
      <c r="AL43" s="17"/>
    </row>
    <row r="44" spans="1:38" ht="12.75">
      <c r="A44" s="19" t="str">
        <f>'Poule A-N'!A116</f>
        <v>Wevers</v>
      </c>
      <c r="B44" s="20">
        <f>COUNT('Poule A-N'!F122,'Poule A-N'!F124,'Poule A-N'!F126)</f>
        <v>0</v>
      </c>
      <c r="C44" s="20">
        <f>IF('Poule A-N'!F122&gt;'Poule A-N'!H122,3,IF('Poule A-N'!F122&lt;'Poule A-N'!H122,0,1))+IF('Poule A-N'!F124&gt;'Poule A-N'!H124,3,IF('Poule A-N'!F124&lt;'Poule A-N'!H124,0,1))+IF('Poule A-N'!F126&gt;'Poule A-N'!H126,3,IF('Poule A-N'!F126&lt;'Poule A-N'!H126,0,1))-(3-B44)</f>
        <v>0</v>
      </c>
      <c r="D44" s="20">
        <f>'Poule A-N'!F122+'Poule A-N'!F124+'Poule A-N'!F126</f>
        <v>0</v>
      </c>
      <c r="E44" s="20">
        <f>'Poule A-N'!H122+'Poule A-N'!H124+'Poule A-N'!H126</f>
        <v>0</v>
      </c>
      <c r="F44" s="21">
        <f>D44-E44</f>
        <v>0</v>
      </c>
      <c r="G44" s="19">
        <f>IF(C44&gt;C45,1,IF(C44&lt;C45,0,0.3))</f>
        <v>0.3</v>
      </c>
      <c r="H44" s="20">
        <f>IF(C44&gt;C46,1,IF(C44&lt;C46,0,0.3))</f>
        <v>0.3</v>
      </c>
      <c r="I44" s="20">
        <f>IF(C44&gt;C47,1,IF(C44&lt;C47,0,0.3))</f>
        <v>0.3</v>
      </c>
      <c r="J44" s="22">
        <f>SUM(G44:I44)</f>
        <v>0.8999999999999999</v>
      </c>
      <c r="K44" s="19">
        <f>IF(J44=J45,IF(F44&gt;F45,0.03,0),0)</f>
        <v>0</v>
      </c>
      <c r="L44" s="20">
        <f>IF(J44=J46,IF(F44&gt;F46,0.03,0),0)</f>
        <v>0</v>
      </c>
      <c r="M44" s="20">
        <f>IF(J44=J47,IF(F44&gt;F47,0.03,0),0)</f>
        <v>0</v>
      </c>
      <c r="N44" s="22">
        <f>SUM(J44:M44)</f>
        <v>0.8999999999999999</v>
      </c>
      <c r="O44" s="19">
        <f>IF(N44=N45,IF(D44&gt;D45,0.003,0),0)</f>
        <v>0</v>
      </c>
      <c r="P44" s="20">
        <f>IF(N44=N46,IF(D44&gt;D46,0.003,0),0)</f>
        <v>0</v>
      </c>
      <c r="Q44" s="20">
        <f>IF(N44=N47,IF(D44&gt;D47,0.003,0),0)</f>
        <v>0</v>
      </c>
      <c r="R44" s="22">
        <f>SUM(N44:Q44)</f>
        <v>0.8999999999999999</v>
      </c>
      <c r="S44" s="19">
        <f>IF(R44=R45,IF('Poule A-N'!F122&gt;'Poule A-N'!H122,0.0003,0),0)</f>
        <v>0</v>
      </c>
      <c r="T44" s="20">
        <f>IF(R44=R46,IF('Poule A-N'!F124&gt;'Poule A-N'!H124,0.0003,0),0)</f>
        <v>0</v>
      </c>
      <c r="U44" s="20">
        <f>IF(R44=R47,IF('Poule A-N'!F126&gt;'Poule A-N'!H126,0.0003,0),0)</f>
        <v>0</v>
      </c>
      <c r="V44" s="22">
        <f>SUM(R44:U44)</f>
        <v>0.8999999999999999</v>
      </c>
      <c r="W44" s="19">
        <f>IF(V44=V45,IF('Poule A-N'!I116&lt;'Poule A-N'!I117,0.00003,0),0)</f>
        <v>0</v>
      </c>
      <c r="X44" s="20">
        <f>IF(V44=V46,IF('Poule A-N'!I116&lt;'Poule A-N'!I118,0.00003,0),0)</f>
        <v>0</v>
      </c>
      <c r="Y44" s="20">
        <f>IF(V44=V47,IF('Poule A-N'!I116&lt;'Poule A-N'!I119,0.00003,0),0)</f>
        <v>0</v>
      </c>
      <c r="Z44" s="22">
        <f>SUM(V44:Y44)</f>
        <v>0.8999999999999999</v>
      </c>
      <c r="AA44" s="19">
        <f ca="1">IF(Z44=Z45,0.000001*RAND(),0)</f>
        <v>6.520999579884554E-07</v>
      </c>
      <c r="AB44" s="20">
        <f ca="1">IF(Z44=Z46,0.000001*RAND(),0)</f>
        <v>2.0752383347959834E-07</v>
      </c>
      <c r="AC44" s="20">
        <f ca="1">IF(Z44=Z47,0.000001*RAND(),0)</f>
        <v>2.671336358340452E-07</v>
      </c>
      <c r="AD44" s="20" t="str">
        <f>A44</f>
        <v>Wevers</v>
      </c>
      <c r="AE44" s="22">
        <f>SUM(Z44:AC44)</f>
        <v>0.9000011267574273</v>
      </c>
      <c r="AF44" s="23">
        <f>1+IF(AE44&lt;AE45,1,0)+IF(AE44&lt;AE46,1,0)+IF(AE44&lt;AE47,1,0)</f>
        <v>3</v>
      </c>
      <c r="AG44" s="19" t="str">
        <f>IF(AF44=1,A44,IF(AF45=1,A45,IF(AF46=1,A46,IF(AF47=1,A47,"ERROR"))))</f>
        <v>Arminia Aarschot 03</v>
      </c>
      <c r="AH44" s="20">
        <f>IF(AF44=1,B44,IF(AF45=1,B45,IF(AF46=1,B46,IF(AF47=1,B47,"ERROR"))))</f>
        <v>0</v>
      </c>
      <c r="AI44" s="20">
        <f>IF(AF44=1,C44,IF(AF45=1,C45,IF(AF46=1,C46,IF(AF47=1,C47,"ERROR"))))</f>
        <v>0</v>
      </c>
      <c r="AJ44" s="20">
        <f>IF(AF44=1,D44,IF(AF45=1,D45,IF(AF46=1,D46,IF(AF47=1,D47,"ERROR"))))</f>
        <v>0</v>
      </c>
      <c r="AK44" s="20">
        <f>IF(AF44=1,E44,IF(AF45=1,E45,IF(AF46=1,E46,IF(AF47=1,E47,"ERROR"))))</f>
        <v>0</v>
      </c>
      <c r="AL44" s="21">
        <f>IF(AF44=1,F44,IF(AF45=1,F45,IF(AF46=1,F46,IF(AF47=1,F47,"ERROR"))))</f>
        <v>0</v>
      </c>
    </row>
    <row r="45" spans="1:38" ht="12.75">
      <c r="A45" s="19" t="str">
        <f>'Poule A-N'!A117</f>
        <v>Arminia Aarschot 03</v>
      </c>
      <c r="B45" s="20">
        <f>COUNT('Poule A-N'!H122,'Poule A-N'!F125,'Poule A-N'!F127)</f>
        <v>0</v>
      </c>
      <c r="C45" s="20">
        <f>IF('Poule A-N'!H122&gt;'Poule A-N'!F122,3,IF('Poule A-N'!H122&lt;'Poule A-N'!F122,0,1))+IF('Poule A-N'!F125&gt;'Poule A-N'!H125,3,IF('Poule A-N'!F125&lt;'Poule A-N'!H125,0,1))+IF('Poule A-N'!F127&gt;'Poule A-N'!H127,3,IF('Poule A-N'!F127&lt;'Poule A-N'!H127,0,1))-(3-B45)</f>
        <v>0</v>
      </c>
      <c r="D45" s="20">
        <f>'Poule A-N'!H122+'Poule A-N'!F125+'Poule A-N'!F127</f>
        <v>0</v>
      </c>
      <c r="E45" s="20">
        <f>'Poule A-N'!F122+'Poule A-N'!H125+'Poule A-N'!H127</f>
        <v>0</v>
      </c>
      <c r="F45" s="21">
        <f>D45-E45</f>
        <v>0</v>
      </c>
      <c r="G45" s="19">
        <f>IF(C45&gt;C44,1,IF(C45&lt;C44,0,0.3))</f>
        <v>0.3</v>
      </c>
      <c r="H45" s="20">
        <f>IF(C45&gt;C46,1,IF(C45&lt;C46,0,0.3))</f>
        <v>0.3</v>
      </c>
      <c r="I45" s="20">
        <f>IF(C45&gt;C47,1,IF(C45&lt;C47,0,0.3))</f>
        <v>0.3</v>
      </c>
      <c r="J45" s="22">
        <f>SUM(G45:I45)</f>
        <v>0.8999999999999999</v>
      </c>
      <c r="K45" s="19">
        <f>IF(J45=J44,IF(F45&gt;F44,0.03,0),0)</f>
        <v>0</v>
      </c>
      <c r="L45" s="20">
        <f>IF(J45=J46,IF(F45&gt;F46,0.03,0),0)</f>
        <v>0</v>
      </c>
      <c r="M45" s="20">
        <f>IF(J45=J47,IF(F45&gt;F47,0.03,0),0)</f>
        <v>0</v>
      </c>
      <c r="N45" s="22">
        <f>SUM(J45:M45)</f>
        <v>0.8999999999999999</v>
      </c>
      <c r="O45" s="19">
        <f>IF(N45=N44,IF(D45&gt;D44,0.003,0),0)</f>
        <v>0</v>
      </c>
      <c r="P45" s="20">
        <f>IF(N45=N46,IF(D45&gt;D46,0.003,0),0)</f>
        <v>0</v>
      </c>
      <c r="Q45" s="20">
        <f>IF(N45=N47,IF(D45&gt;D47,0.003,0),0)</f>
        <v>0</v>
      </c>
      <c r="R45" s="22">
        <f>SUM(N45:Q45)</f>
        <v>0.8999999999999999</v>
      </c>
      <c r="S45" s="19">
        <f>IF(R45=R44,IF('Poule A-N'!H122&gt;'Poule A-N'!F122,0.0003,0),0)</f>
        <v>0</v>
      </c>
      <c r="T45" s="20">
        <f>IF(R45=R46,IF('Poule A-N'!F127&gt;'Poule A-N'!H127,0.0003,0),0)</f>
        <v>0</v>
      </c>
      <c r="U45" s="20">
        <f>IF(R45=R47,IF('Poule A-N'!F125&gt;'Poule A-N'!H125,0.0003,0),0)</f>
        <v>0</v>
      </c>
      <c r="V45" s="22">
        <f>SUM(R45:U45)</f>
        <v>0.8999999999999999</v>
      </c>
      <c r="W45" s="19">
        <f>IF(V45=V44,IF('Poule A-N'!I117&lt;'Poule A-N'!I116,0.00003,0),0)</f>
        <v>0</v>
      </c>
      <c r="X45" s="20">
        <f>IF(V45=V46,IF('Poule A-N'!I117&lt;'Poule A-N'!I118,0.00003,0),0)</f>
        <v>0</v>
      </c>
      <c r="Y45" s="20">
        <f>IF(V45=V47,IF('Poule A-N'!I117&lt;'Poule A-N'!I119,0.00003,0),0)</f>
        <v>0</v>
      </c>
      <c r="Z45" s="22">
        <f>SUM(V45:Y45)</f>
        <v>0.8999999999999999</v>
      </c>
      <c r="AA45" s="19">
        <f ca="1">IF(Z45=Z44,0.000001*RAND(),0)</f>
        <v>5.983588129579064E-07</v>
      </c>
      <c r="AB45" s="20">
        <f ca="1">IF(Z45=Z46,0.000001*RAND(),0)</f>
        <v>7.760461223352355E-07</v>
      </c>
      <c r="AC45" s="20">
        <f ca="1">IF(Z45=Z47,0.000001*RAND(),0)</f>
        <v>7.635296007512653E-07</v>
      </c>
      <c r="AD45" s="20" t="str">
        <f>A45</f>
        <v>Arminia Aarschot 03</v>
      </c>
      <c r="AE45" s="22">
        <f>SUM(Z45:AC45)</f>
        <v>0.900002137934536</v>
      </c>
      <c r="AF45" s="23">
        <f>1+IF(AE45&lt;AE46,1,0)+IF(AE45&lt;AE47,1,0)+IF(AE45&lt;AE44,1,0)</f>
        <v>1</v>
      </c>
      <c r="AG45" s="19" t="str">
        <f>IF(AF44=2,A44,IF(AF45=2,A45,IF(AF46=2,A46,IF(AF47=2,A47,"ERROR"))))</f>
        <v>Virtuele Reïncarnatie vd FC Beijum Uut Grunn</v>
      </c>
      <c r="AH45" s="20">
        <f>IF(AF44=2,B44,IF(AF45=2,B45,IF(AF46=2,B46,IF(AF47=2,B47,"ERROR"))))</f>
        <v>0</v>
      </c>
      <c r="AI45" s="20">
        <f>IF(AF44=2,C44,IF(AF45=2,C45,IF(AF46=2,C46,IF(AF47=2,C47,"ERROR"))))</f>
        <v>0</v>
      </c>
      <c r="AJ45" s="20">
        <f>IF(AF44=2,D44,IF(AF45=2,D45,IF(AF46=2,D46,IF(AF47=2,D47,"ERROR"))))</f>
        <v>0</v>
      </c>
      <c r="AK45" s="20">
        <f>IF(AF44=2,E44,IF(AF45=2,E45,IF(AF46=2,E46,IF(AF47=2,E47,"ERROR"))))</f>
        <v>0</v>
      </c>
      <c r="AL45" s="21">
        <f>IF(AF44=2,F44,IF(AF45=2,F45,IF(AF46=2,F46,IF(AF47=2,F47,"ERROR"))))</f>
        <v>0</v>
      </c>
    </row>
    <row r="46" spans="1:39" ht="12.75">
      <c r="A46" s="19" t="str">
        <f>'Poule A-N'!A118</f>
        <v>Virtuele Reïncarnatie vd FC Beijum Uut Grunn</v>
      </c>
      <c r="B46" s="20">
        <f>COUNT('Poule A-N'!F123,'Poule A-N'!H124,'Poule A-N'!H127)</f>
        <v>0</v>
      </c>
      <c r="C46" s="20">
        <f>IF('Poule A-N'!F123&gt;'Poule A-N'!H123,3,IF('Poule A-N'!F123&lt;'Poule A-N'!H123,0,1))+IF('Poule A-N'!H124&gt;'Poule A-N'!F124,3,IF('Poule A-N'!H124&lt;'Poule A-N'!F124,0,1))+IF('Poule A-N'!H127&gt;'Poule A-N'!F127,3,IF('Poule A-N'!H127&lt;'Poule A-N'!F127,0,1))-(3-B46)</f>
        <v>0</v>
      </c>
      <c r="D46" s="20">
        <f>'Poule A-N'!F123+'Poule A-N'!H124+'Poule A-N'!H127</f>
        <v>0</v>
      </c>
      <c r="E46" s="20">
        <f>'Poule A-N'!H123+'Poule A-N'!F124+'Poule A-N'!F127</f>
        <v>0</v>
      </c>
      <c r="F46" s="21">
        <f>D46-E46</f>
        <v>0</v>
      </c>
      <c r="G46" s="19">
        <f>IF(C46&gt;C44,1,IF(C46&lt;C44,0,0.3))</f>
        <v>0.3</v>
      </c>
      <c r="H46" s="20">
        <f>IF(C46&gt;C45,1,IF(C46&lt;C45,0,0.3))</f>
        <v>0.3</v>
      </c>
      <c r="I46" s="20">
        <f>IF(C46&gt;C47,1,IF(C46&lt;C47,0,0.3))</f>
        <v>0.3</v>
      </c>
      <c r="J46" s="22">
        <f>SUM(G46:I46)</f>
        <v>0.8999999999999999</v>
      </c>
      <c r="K46" s="19">
        <f>IF(J46=J44,IF(F46&gt;F44,0.03,0),0)</f>
        <v>0</v>
      </c>
      <c r="L46" s="20">
        <f>IF(J46=J45,IF(F46&gt;F45,0.03,0),0)</f>
        <v>0</v>
      </c>
      <c r="M46" s="20">
        <f>IF(J46=J47,IF(F46&gt;F47,0.03,0),0)</f>
        <v>0</v>
      </c>
      <c r="N46" s="22">
        <f>SUM(J46:M46)</f>
        <v>0.8999999999999999</v>
      </c>
      <c r="O46" s="19">
        <f>IF(N46=N44,IF(D46&gt;D44,0.003,0),0)</f>
        <v>0</v>
      </c>
      <c r="P46" s="20">
        <f>IF(N46=N45,IF(D46&gt;D45,0.003,0),0)</f>
        <v>0</v>
      </c>
      <c r="Q46" s="20">
        <f>IF(N46=N47,IF(D46&gt;D47,0.003,0),0)</f>
        <v>0</v>
      </c>
      <c r="R46" s="22">
        <f>SUM(N46:Q46)</f>
        <v>0.8999999999999999</v>
      </c>
      <c r="S46" s="19">
        <f>IF(R46=R44,IF('Poule A-N'!H124&gt;'Poule A-N'!F124,0.0003,0),0)</f>
        <v>0</v>
      </c>
      <c r="T46" s="20">
        <f>IF(R46=R45,IF('Poule A-N'!H127&gt;'Poule A-N'!F127,0.0003,0),0)</f>
        <v>0</v>
      </c>
      <c r="U46" s="20">
        <f>IF(R46=R47,IF('Poule A-N'!F123&gt;'Poule A-N'!H123,0.0003,0),0)</f>
        <v>0</v>
      </c>
      <c r="V46" s="22">
        <f>SUM(R46:U46)</f>
        <v>0.8999999999999999</v>
      </c>
      <c r="W46" s="19">
        <f>IF(V46=V44,IF('Poule A-N'!I118&lt;'Poule A-N'!I116,0.00003,0),0)</f>
        <v>0</v>
      </c>
      <c r="X46" s="20">
        <f>IF(V46=V45,IF('Poule A-N'!I118&lt;'Poule A-N'!I117,0.00003,0),0)</f>
        <v>0</v>
      </c>
      <c r="Y46" s="20">
        <f>IF(V46=V47,IF('Poule A-N'!I118&lt;'Poule A-N'!I119,0.00003,0),0)</f>
        <v>0</v>
      </c>
      <c r="Z46" s="22">
        <f>SUM(V46:Y46)</f>
        <v>0.8999999999999999</v>
      </c>
      <c r="AA46" s="19">
        <f ca="1">IF(Z46=Z44,0.000001*RAND(),0)</f>
        <v>8.527214128755961E-07</v>
      </c>
      <c r="AB46" s="20">
        <f ca="1">IF(Z46=Z45,0.000001*RAND(),0)</f>
        <v>3.529026808040942E-07</v>
      </c>
      <c r="AC46" s="20">
        <f ca="1">IF(Z46=Z47,0.000001*RAND(),0)</f>
        <v>2.751901008232718E-07</v>
      </c>
      <c r="AD46" s="20" t="str">
        <f>A46</f>
        <v>Virtuele Reïncarnatie vd FC Beijum Uut Grunn</v>
      </c>
      <c r="AE46" s="22">
        <f>SUM(Z46:AC46)</f>
        <v>0.9000014808141945</v>
      </c>
      <c r="AF46" s="23">
        <f>1+IF(AE46&lt;AE47,1,0)+IF(AE46&lt;AE44,1,0)+IF(AE46&lt;AE45,1,0)</f>
        <v>2</v>
      </c>
      <c r="AG46" s="19" t="str">
        <f>IF(AF44=3,A44,IF(AF45=3,A45,IF(AF46=3,A46,IF(AF47=3,A47,"ERROR"))))</f>
        <v>Wevers</v>
      </c>
      <c r="AH46" s="20">
        <f>IF(AF44=3,B44,IF(AF45=3,B45,IF(AF46=3,B46,IF(AF47=3,B47,"ERROR"))))</f>
        <v>0</v>
      </c>
      <c r="AI46" s="20">
        <f>IF(AF44=3,C44,IF(AF45=3,C45,IF(AF46=3,C46,IF(AF47=3,C47,"ERROR"))))</f>
        <v>0</v>
      </c>
      <c r="AJ46" s="20">
        <f>IF(AF44=3,D44,IF(AF45=3,D45,IF(AF46=3,D46,IF(AF47=3,D47,"ERROR"))))</f>
        <v>0</v>
      </c>
      <c r="AK46" s="20">
        <f>IF(AF44=3,E44,IF(AF45=3,E45,IF(AF46=3,E46,IF(AF47=3,E47,"ERROR"))))</f>
        <v>0</v>
      </c>
      <c r="AL46" s="21">
        <f>IF(AF44=3,F44,IF(AF45=3,F45,IF(AF46=3,F46,IF(AF47=3,F47,"ERROR"))))</f>
        <v>0</v>
      </c>
      <c r="AM46" s="9">
        <f>IF(AG46=A44,'Poule A-N'!I116,IF(AG46=A45,'Poule A-N'!I117,IF(AG46=A46,'Poule A-N'!I118,'Poule A-N'!I119)))</f>
        <v>0</v>
      </c>
    </row>
    <row r="47" spans="1:38" ht="12.75">
      <c r="A47" s="24" t="str">
        <f>'Poule A-N'!A119</f>
        <v>CSKA Polifinario</v>
      </c>
      <c r="B47" s="25">
        <f>COUNT('Poule A-N'!H123,'Poule A-N'!H125,'Poule A-N'!H126)</f>
        <v>0</v>
      </c>
      <c r="C47" s="25">
        <f>IF('Poule A-N'!H123&gt;'Poule A-N'!F123,3,IF('Poule A-N'!H123&lt;'Poule A-N'!F123,0,1))+IF('Poule A-N'!H125&gt;'Poule A-N'!F125,3,IF('Poule A-N'!H125&lt;'Poule A-N'!F125,0,1))+IF('Poule A-N'!H126&gt;'Poule A-N'!F126,3,IF('Poule A-N'!H126&lt;'Poule A-N'!F126,0,1))-(3-B47)</f>
        <v>0</v>
      </c>
      <c r="D47" s="25">
        <f>'Poule A-N'!H123+'Poule A-N'!H125+'Poule A-N'!H126</f>
        <v>0</v>
      </c>
      <c r="E47" s="25">
        <f>'Poule A-N'!F123+'Poule A-N'!F125+'Poule A-N'!F126</f>
        <v>0</v>
      </c>
      <c r="F47" s="26">
        <f>D47-E47</f>
        <v>0</v>
      </c>
      <c r="G47" s="24">
        <f>IF(C47&gt;C44,1,IF(C47&lt;C44,0,0.3))</f>
        <v>0.3</v>
      </c>
      <c r="H47" s="25">
        <f>IF(C47&gt;C45,1,IF(C47&lt;C45,0,0.3))</f>
        <v>0.3</v>
      </c>
      <c r="I47" s="25">
        <f>IF(C47&gt;C46,1,IF(C47&lt;C46,0,0.3))</f>
        <v>0.3</v>
      </c>
      <c r="J47" s="27">
        <f>SUM(G47:I47)</f>
        <v>0.8999999999999999</v>
      </c>
      <c r="K47" s="24">
        <f>IF(J47=J44,IF(F47&gt;F44,0.03,0),0)</f>
        <v>0</v>
      </c>
      <c r="L47" s="25">
        <f>IF(J47=J45,IF(F47&gt;F45,0.03,0),0)</f>
        <v>0</v>
      </c>
      <c r="M47" s="25">
        <f>IF(J47=J46,IF(F47&gt;F46,0.03,0),0)</f>
        <v>0</v>
      </c>
      <c r="N47" s="27">
        <f>SUM(J47:M47)</f>
        <v>0.8999999999999999</v>
      </c>
      <c r="O47" s="24">
        <f>IF(N47=N44,IF(D47&gt;D44,0.003,0),0)</f>
        <v>0</v>
      </c>
      <c r="P47" s="25">
        <f>IF(N47=N45,IF(D47&gt;D45,0.003,0),0)</f>
        <v>0</v>
      </c>
      <c r="Q47" s="25">
        <f>IF(N47=N46,IF(D47&gt;D46,0.003,0),0)</f>
        <v>0</v>
      </c>
      <c r="R47" s="27">
        <f>SUM(N47:Q47)</f>
        <v>0.8999999999999999</v>
      </c>
      <c r="S47" s="24">
        <f>IF(R47=R44,IF('Poule A-N'!H126&gt;'Poule A-N'!F126,0.0003,0),0)</f>
        <v>0</v>
      </c>
      <c r="T47" s="25">
        <f>IF(R47=R45,IF('Poule A-N'!H125&gt;'Poule A-N'!F125,0.0003,0),0)</f>
        <v>0</v>
      </c>
      <c r="U47" s="25">
        <f>IF(R47=R46,IF('Poule A-N'!H123&gt;'Poule A-N'!F123,0.0003,0),0)</f>
        <v>0</v>
      </c>
      <c r="V47" s="27">
        <f>SUM(R47:U47)</f>
        <v>0.8999999999999999</v>
      </c>
      <c r="W47" s="24">
        <f>IF(V47=V44,IF('Poule A-N'!I119&lt;'Poule A-N'!I116,0.00003,0),0)</f>
        <v>0</v>
      </c>
      <c r="X47" s="25">
        <f>IF(V47=V45,IF('Poule A-N'!I119&lt;'Poule A-N'!I117,0.00003,0),0)</f>
        <v>0</v>
      </c>
      <c r="Y47" s="25">
        <f>IF(V47=V46,IF('Poule A-N'!I119&lt;'Poule A-N'!I118,0.00003,0),0)</f>
        <v>0</v>
      </c>
      <c r="Z47" s="27">
        <f>SUM(V47:Y47)</f>
        <v>0.8999999999999999</v>
      </c>
      <c r="AA47" s="24">
        <f ca="1">IF(Z47=Z44,0.000001*RAND(),0)</f>
        <v>8.427409954669835E-07</v>
      </c>
      <c r="AB47" s="25">
        <f ca="1">IF(Z47=Z45,0.000001*RAND(),0)</f>
        <v>2.4528260534864897E-08</v>
      </c>
      <c r="AC47" s="25">
        <f ca="1">IF(Z47=Z46,0.000001*RAND(),0)</f>
        <v>1.8718925775402262E-07</v>
      </c>
      <c r="AD47" s="25" t="str">
        <f>A47</f>
        <v>CSKA Polifinario</v>
      </c>
      <c r="AE47" s="27">
        <f>SUM(Z47:AC47)</f>
        <v>0.9000010544585136</v>
      </c>
      <c r="AF47" s="28">
        <f>1+IF(AE47&lt;AE44,1,0)+IF(AE47&lt;AE45,1,0)+IF(AE47&lt;AE46,1,0)</f>
        <v>4</v>
      </c>
      <c r="AG47" s="24" t="str">
        <f>IF(AF44=4,A44,IF(AF45=4,A45,IF(AF46=4,A46,IF(AF47=4,A47,"ERROR"))))</f>
        <v>CSKA Polifinario</v>
      </c>
      <c r="AH47" s="25">
        <f>IF(AF44=4,B44,IF(AF45=4,B45,IF(AF46=4,B46,IF(AF47=4,B47,"ERROR"))))</f>
        <v>0</v>
      </c>
      <c r="AI47" s="25">
        <f>IF(AF44=4,C44,IF(AF45=4,C45,IF(AF46=4,C46,IF(AF47=4,C47,"ERROR"))))</f>
        <v>0</v>
      </c>
      <c r="AJ47" s="25">
        <f>IF(AF44=4,D44,IF(AF45=4,D45,IF(AF46=4,D46,IF(AF47=4,D47,"ERROR"))))</f>
        <v>0</v>
      </c>
      <c r="AK47" s="25">
        <f>IF(AF44=4,E44,IF(AF45=4,E45,IF(AF46=4,E46,IF(AF47=4,E47,"ERROR"))))</f>
        <v>0</v>
      </c>
      <c r="AL47" s="26">
        <f>IF(AF44=4,F44,IF(AF45=4,F45,IF(AF46=4,F46,IF(AF47=4,F47,"ERROR"))))</f>
        <v>0</v>
      </c>
    </row>
    <row r="49" spans="1:38" ht="12.75">
      <c r="A49" s="15" t="s">
        <v>212</v>
      </c>
      <c r="B49" s="16" t="s">
        <v>178</v>
      </c>
      <c r="C49" s="16" t="s">
        <v>177</v>
      </c>
      <c r="D49" s="16" t="s">
        <v>179</v>
      </c>
      <c r="E49" s="16" t="s">
        <v>180</v>
      </c>
      <c r="F49" s="17" t="s">
        <v>181</v>
      </c>
      <c r="G49" s="15" t="s">
        <v>177</v>
      </c>
      <c r="H49" s="16"/>
      <c r="I49" s="16"/>
      <c r="J49" s="17"/>
      <c r="K49" s="15" t="s">
        <v>181</v>
      </c>
      <c r="L49" s="16"/>
      <c r="M49" s="16"/>
      <c r="N49" s="17"/>
      <c r="O49" s="15" t="s">
        <v>179</v>
      </c>
      <c r="P49" s="16"/>
      <c r="Q49" s="16"/>
      <c r="R49" s="17"/>
      <c r="S49" s="15" t="s">
        <v>186</v>
      </c>
      <c r="T49" s="16"/>
      <c r="U49" s="16"/>
      <c r="V49" s="17"/>
      <c r="W49" s="15" t="s">
        <v>187</v>
      </c>
      <c r="X49" s="16"/>
      <c r="Y49" s="16"/>
      <c r="Z49" s="17"/>
      <c r="AA49" s="15" t="s">
        <v>188</v>
      </c>
      <c r="AB49" s="16"/>
      <c r="AC49" s="16"/>
      <c r="AD49" s="16"/>
      <c r="AE49" s="17"/>
      <c r="AF49" s="18" t="s">
        <v>189</v>
      </c>
      <c r="AG49" s="15" t="s">
        <v>190</v>
      </c>
      <c r="AH49" s="16"/>
      <c r="AI49" s="16"/>
      <c r="AJ49" s="16"/>
      <c r="AK49" s="16"/>
      <c r="AL49" s="17"/>
    </row>
    <row r="50" spans="1:38" ht="12.75">
      <c r="A50" s="19" t="str">
        <f>'Poule A-N'!A132</f>
        <v>FB Athletic</v>
      </c>
      <c r="B50" s="20">
        <f>COUNT('Poule A-N'!F138,'Poule A-N'!F140,'Poule A-N'!F142)</f>
        <v>0</v>
      </c>
      <c r="C50" s="20">
        <f>IF('Poule A-N'!F138&gt;'Poule A-N'!H138,3,IF('Poule A-N'!F138&lt;'Poule A-N'!H138,0,1))+IF('Poule A-N'!F140&gt;'Poule A-N'!H140,3,IF('Poule A-N'!F140&lt;'Poule A-N'!H140,0,1))+IF('Poule A-N'!F142&gt;'Poule A-N'!H142,3,IF('Poule A-N'!F142&lt;'Poule A-N'!H142,0,1))-(3-B50)</f>
        <v>0</v>
      </c>
      <c r="D50" s="20">
        <f>'Poule A-N'!F138+'Poule A-N'!F140+'Poule A-N'!F142</f>
        <v>0</v>
      </c>
      <c r="E50" s="20">
        <f>'Poule A-N'!H138+'Poule A-N'!H140+'Poule A-N'!H142</f>
        <v>0</v>
      </c>
      <c r="F50" s="21">
        <f>D50-E50</f>
        <v>0</v>
      </c>
      <c r="G50" s="19">
        <f>IF(C50&gt;C51,1,IF(C50&lt;C51,0,0.3))</f>
        <v>0.3</v>
      </c>
      <c r="H50" s="20">
        <f>IF(C50&gt;C52,1,IF(C50&lt;C52,0,0.3))</f>
        <v>0.3</v>
      </c>
      <c r="I50" s="20">
        <f>IF(C50&gt;C53,1,IF(C50&lt;C53,0,0.3))</f>
        <v>0.3</v>
      </c>
      <c r="J50" s="22">
        <f>SUM(G50:I50)</f>
        <v>0.8999999999999999</v>
      </c>
      <c r="K50" s="19">
        <f>IF(J50=J51,IF(F50&gt;F51,0.03,0),0)</f>
        <v>0</v>
      </c>
      <c r="L50" s="20">
        <f>IF(J50=J52,IF(F50&gt;F52,0.03,0),0)</f>
        <v>0</v>
      </c>
      <c r="M50" s="20">
        <f>IF(J50=J53,IF(F50&gt;F53,0.03,0),0)</f>
        <v>0</v>
      </c>
      <c r="N50" s="22">
        <f>SUM(J50:M50)</f>
        <v>0.8999999999999999</v>
      </c>
      <c r="O50" s="19">
        <f>IF(N50=N51,IF(D50&gt;D51,0.003,0),0)</f>
        <v>0</v>
      </c>
      <c r="P50" s="20">
        <f>IF(N50=N52,IF(D50&gt;D52,0.003,0),0)</f>
        <v>0</v>
      </c>
      <c r="Q50" s="20">
        <f>IF(N50=N53,IF(D50&gt;D53,0.003,0),0)</f>
        <v>0</v>
      </c>
      <c r="R50" s="22">
        <f>SUM(N50:Q50)</f>
        <v>0.8999999999999999</v>
      </c>
      <c r="S50" s="19">
        <f>IF(R50=R51,IF('Poule A-N'!F138&gt;'Poule A-N'!H138,0.0003,0),0)</f>
        <v>0</v>
      </c>
      <c r="T50" s="20">
        <f>IF(R50=R52,IF('Poule A-N'!F140&gt;'Poule A-N'!H140,0.0003,0),0)</f>
        <v>0</v>
      </c>
      <c r="U50" s="20">
        <f>IF(R50=R53,IF('Poule A-N'!F142&gt;'Poule A-N'!H142,0.0003,0),0)</f>
        <v>0</v>
      </c>
      <c r="V50" s="22">
        <f>SUM(R50:U50)</f>
        <v>0.8999999999999999</v>
      </c>
      <c r="W50" s="19">
        <f>IF(V50=V51,IF('Poule A-N'!I132&lt;'Poule A-N'!I133,0.00003,0),0)</f>
        <v>0</v>
      </c>
      <c r="X50" s="20">
        <f>IF(V50=V52,IF('Poule A-N'!I132&lt;'Poule A-N'!I134,0.00003,0),0)</f>
        <v>0</v>
      </c>
      <c r="Y50" s="20">
        <f>IF(V50=V53,IF('Poule A-N'!I132&lt;'Poule A-N'!I135,0.00003,0),0)</f>
        <v>0</v>
      </c>
      <c r="Z50" s="22">
        <f>SUM(V50:Y50)</f>
        <v>0.8999999999999999</v>
      </c>
      <c r="AA50" s="19">
        <f ca="1">IF(Z50=Z51,0.000001*RAND(),0)</f>
        <v>7.998876086217354E-07</v>
      </c>
      <c r="AB50" s="20">
        <f ca="1">IF(Z50=Z52,0.000001*RAND(),0)</f>
        <v>6.609390206174579E-07</v>
      </c>
      <c r="AC50" s="20">
        <f ca="1">IF(Z50=Z53,0.000001*RAND(),0)</f>
        <v>8.196771801619624E-07</v>
      </c>
      <c r="AD50" s="20" t="str">
        <f>A50</f>
        <v>FB Athletic</v>
      </c>
      <c r="AE50" s="22">
        <f>SUM(Z50:AC50)</f>
        <v>0.9000022805038093</v>
      </c>
      <c r="AF50" s="23">
        <f>1+IF(AE50&lt;AE51,1,0)+IF(AE50&lt;AE52,1,0)+IF(AE50&lt;AE53,1,0)</f>
        <v>1</v>
      </c>
      <c r="AG50" s="19" t="str">
        <f>IF(AF50=1,A50,IF(AF51=1,A51,IF(AF52=1,A52,IF(AF53=1,A53,"ERROR"))))</f>
        <v>FB Athletic</v>
      </c>
      <c r="AH50" s="20">
        <f>IF(AF50=1,B50,IF(AF51=1,B51,IF(AF52=1,B52,IF(AF53=1,B53,"ERROR"))))</f>
        <v>0</v>
      </c>
      <c r="AI50" s="20">
        <f>IF(AF50=1,C50,IF(AF51=1,C51,IF(AF52=1,C52,IF(AF53=1,C53,"ERROR"))))</f>
        <v>0</v>
      </c>
      <c r="AJ50" s="20">
        <f>IF(AF50=1,D50,IF(AF51=1,D51,IF(AF52=1,D52,IF(AF53=1,D53,"ERROR"))))</f>
        <v>0</v>
      </c>
      <c r="AK50" s="20">
        <f>IF(AF50=1,E50,IF(AF51=1,E51,IF(AF52=1,E52,IF(AF53=1,E53,"ERROR"))))</f>
        <v>0</v>
      </c>
      <c r="AL50" s="21">
        <f>IF(AF50=1,F50,IF(AF51=1,F51,IF(AF52=1,F52,IF(AF53=1,F53,"ERROR"))))</f>
        <v>0</v>
      </c>
    </row>
    <row r="51" spans="1:38" ht="12.75">
      <c r="A51" s="19" t="str">
        <f>'Poule A-N'!A133</f>
        <v>GFC Kerberos</v>
      </c>
      <c r="B51" s="20">
        <f>COUNT('Poule A-N'!H138,'Poule A-N'!F141,'Poule A-N'!F143)</f>
        <v>0</v>
      </c>
      <c r="C51" s="20">
        <f>IF('Poule A-N'!H138&gt;'Poule A-N'!F138,3,IF('Poule A-N'!H138&lt;'Poule A-N'!F138,0,1))+IF('Poule A-N'!F141&gt;'Poule A-N'!H141,3,IF('Poule A-N'!F141&lt;'Poule A-N'!H141,0,1))+IF('Poule A-N'!F143&gt;'Poule A-N'!H143,3,IF('Poule A-N'!F143&lt;'Poule A-N'!H143,0,1))-(3-B51)</f>
        <v>0</v>
      </c>
      <c r="D51" s="20">
        <f>'Poule A-N'!H138+'Poule A-N'!F141+'Poule A-N'!F143</f>
        <v>0</v>
      </c>
      <c r="E51" s="20">
        <f>'Poule A-N'!F138+'Poule A-N'!H141+'Poule A-N'!H143</f>
        <v>0</v>
      </c>
      <c r="F51" s="21">
        <f>D51-E51</f>
        <v>0</v>
      </c>
      <c r="G51" s="19">
        <f>IF(C51&gt;C50,1,IF(C51&lt;C50,0,0.3))</f>
        <v>0.3</v>
      </c>
      <c r="H51" s="20">
        <f>IF(C51&gt;C52,1,IF(C51&lt;C52,0,0.3))</f>
        <v>0.3</v>
      </c>
      <c r="I51" s="20">
        <f>IF(C51&gt;C53,1,IF(C51&lt;C53,0,0.3))</f>
        <v>0.3</v>
      </c>
      <c r="J51" s="22">
        <f>SUM(G51:I51)</f>
        <v>0.8999999999999999</v>
      </c>
      <c r="K51" s="19">
        <f>IF(J51=J50,IF(F51&gt;F50,0.03,0),0)</f>
        <v>0</v>
      </c>
      <c r="L51" s="20">
        <f>IF(J51=J52,IF(F51&gt;F52,0.03,0),0)</f>
        <v>0</v>
      </c>
      <c r="M51" s="20">
        <f>IF(J51=J53,IF(F51&gt;F53,0.03,0),0)</f>
        <v>0</v>
      </c>
      <c r="N51" s="22">
        <f>SUM(J51:M51)</f>
        <v>0.8999999999999999</v>
      </c>
      <c r="O51" s="19">
        <f>IF(N51=N50,IF(D51&gt;D50,0.003,0),0)</f>
        <v>0</v>
      </c>
      <c r="P51" s="20">
        <f>IF(N51=N52,IF(D51&gt;D52,0.003,0),0)</f>
        <v>0</v>
      </c>
      <c r="Q51" s="20">
        <f>IF(N51=N53,IF(D51&gt;D53,0.003,0),0)</f>
        <v>0</v>
      </c>
      <c r="R51" s="22">
        <f>SUM(N51:Q51)</f>
        <v>0.8999999999999999</v>
      </c>
      <c r="S51" s="19">
        <f>IF(R51=R50,IF('Poule A-N'!H138&gt;'Poule A-N'!F138,0.0003,0),0)</f>
        <v>0</v>
      </c>
      <c r="T51" s="20">
        <f>IF(R51=R52,IF('Poule A-N'!F143&gt;'Poule A-N'!H143,0.0003,0),0)</f>
        <v>0</v>
      </c>
      <c r="U51" s="20">
        <f>IF(R51=R53,IF('Poule A-N'!F141&gt;'Poule A-N'!H141,0.0003,0),0)</f>
        <v>0</v>
      </c>
      <c r="V51" s="22">
        <f>SUM(R51:U51)</f>
        <v>0.8999999999999999</v>
      </c>
      <c r="W51" s="19">
        <f>IF(V51=V50,IF('Poule A-N'!I133&lt;'Poule A-N'!I132,0.00003,0),0)</f>
        <v>0</v>
      </c>
      <c r="X51" s="20">
        <f>IF(V51=V52,IF('Poule A-N'!I133&lt;'Poule A-N'!I134,0.00003,0),0)</f>
        <v>0</v>
      </c>
      <c r="Y51" s="20">
        <f>IF(V51=V53,IF('Poule A-N'!I133&lt;'Poule A-N'!I135,0.00003,0),0)</f>
        <v>0</v>
      </c>
      <c r="Z51" s="22">
        <f>SUM(V51:Y51)</f>
        <v>0.8999999999999999</v>
      </c>
      <c r="AA51" s="19">
        <f ca="1">IF(Z51=Z50,0.000001*RAND(),0)</f>
        <v>2.9389670350559927E-07</v>
      </c>
      <c r="AB51" s="20">
        <f ca="1">IF(Z51=Z52,0.000001*RAND(),0)</f>
        <v>9.748284944142732E-07</v>
      </c>
      <c r="AC51" s="20">
        <f ca="1">IF(Z51=Z53,0.000001*RAND(),0)</f>
        <v>6.332267609951376E-07</v>
      </c>
      <c r="AD51" s="20" t="str">
        <f>A51</f>
        <v>GFC Kerberos</v>
      </c>
      <c r="AE51" s="22">
        <f>SUM(Z51:AC51)</f>
        <v>0.9000019019519588</v>
      </c>
      <c r="AF51" s="23">
        <f>1+IF(AE51&lt;AE52,1,0)+IF(AE51&lt;AE53,1,0)+IF(AE51&lt;AE50,1,0)</f>
        <v>2</v>
      </c>
      <c r="AG51" s="19" t="str">
        <f>IF(AF50=2,A50,IF(AF51=2,A51,IF(AF52=2,A52,IF(AF53=2,A53,"ERROR"))))</f>
        <v>GFC Kerberos</v>
      </c>
      <c r="AH51" s="20">
        <f>IF(AF50=2,B50,IF(AF51=2,B51,IF(AF52=2,B52,IF(AF53=2,B53,"ERROR"))))</f>
        <v>0</v>
      </c>
      <c r="AI51" s="20">
        <f>IF(AF50=2,C50,IF(AF51=2,C51,IF(AF52=2,C52,IF(AF53=2,C53,"ERROR"))))</f>
        <v>0</v>
      </c>
      <c r="AJ51" s="20">
        <f>IF(AF50=2,D50,IF(AF51=2,D51,IF(AF52=2,D52,IF(AF53=2,D53,"ERROR"))))</f>
        <v>0</v>
      </c>
      <c r="AK51" s="20">
        <f>IF(AF50=2,E50,IF(AF51=2,E51,IF(AF52=2,E52,IF(AF53=2,E53,"ERROR"))))</f>
        <v>0</v>
      </c>
      <c r="AL51" s="21">
        <f>IF(AF50=2,F50,IF(AF51=2,F51,IF(AF52=2,F52,IF(AF53=2,F53,"ERROR"))))</f>
        <v>0</v>
      </c>
    </row>
    <row r="52" spans="1:39" ht="12.75">
      <c r="A52" s="19" t="str">
        <f>'Poule A-N'!A134</f>
        <v>the UPPERdogs</v>
      </c>
      <c r="B52" s="20">
        <f>COUNT('Poule A-N'!F139,'Poule A-N'!H140,'Poule A-N'!H143)</f>
        <v>0</v>
      </c>
      <c r="C52" s="20">
        <f>IF('Poule A-N'!F139&gt;'Poule A-N'!H139,3,IF('Poule A-N'!F139&lt;'Poule A-N'!H139,0,1))+IF('Poule A-N'!H140&gt;'Poule A-N'!F140,3,IF('Poule A-N'!H140&lt;'Poule A-N'!F140,0,1))+IF('Poule A-N'!H143&gt;'Poule A-N'!F143,3,IF('Poule A-N'!H143&lt;'Poule A-N'!F143,0,1))-(3-B52)</f>
        <v>0</v>
      </c>
      <c r="D52" s="20">
        <f>'Poule A-N'!F139+'Poule A-N'!H140+'Poule A-N'!H143</f>
        <v>0</v>
      </c>
      <c r="E52" s="20">
        <f>'Poule A-N'!H139+'Poule A-N'!F140+'Poule A-N'!F143</f>
        <v>0</v>
      </c>
      <c r="F52" s="21">
        <f>D52-E52</f>
        <v>0</v>
      </c>
      <c r="G52" s="19">
        <f>IF(C52&gt;C50,1,IF(C52&lt;C50,0,0.3))</f>
        <v>0.3</v>
      </c>
      <c r="H52" s="20">
        <f>IF(C52&gt;C51,1,IF(C52&lt;C51,0,0.3))</f>
        <v>0.3</v>
      </c>
      <c r="I52" s="20">
        <f>IF(C52&gt;C53,1,IF(C52&lt;C53,0,0.3))</f>
        <v>0.3</v>
      </c>
      <c r="J52" s="22">
        <f>SUM(G52:I52)</f>
        <v>0.8999999999999999</v>
      </c>
      <c r="K52" s="19">
        <f>IF(J52=J50,IF(F52&gt;F50,0.03,0),0)</f>
        <v>0</v>
      </c>
      <c r="L52" s="20">
        <f>IF(J52=J51,IF(F52&gt;F51,0.03,0),0)</f>
        <v>0</v>
      </c>
      <c r="M52" s="20">
        <f>IF(J52=J53,IF(F52&gt;F53,0.03,0),0)</f>
        <v>0</v>
      </c>
      <c r="N52" s="22">
        <f>SUM(J52:M52)</f>
        <v>0.8999999999999999</v>
      </c>
      <c r="O52" s="19">
        <f>IF(N52=N50,IF(D52&gt;D50,0.003,0),0)</f>
        <v>0</v>
      </c>
      <c r="P52" s="20">
        <f>IF(N52=N51,IF(D52&gt;D51,0.003,0),0)</f>
        <v>0</v>
      </c>
      <c r="Q52" s="20">
        <f>IF(N52=N53,IF(D52&gt;D53,0.003,0),0)</f>
        <v>0</v>
      </c>
      <c r="R52" s="22">
        <f>SUM(N52:Q52)</f>
        <v>0.8999999999999999</v>
      </c>
      <c r="S52" s="19">
        <f>IF(R52=R50,IF('Poule A-N'!H140&gt;'Poule A-N'!F140,0.0003,0),0)</f>
        <v>0</v>
      </c>
      <c r="T52" s="20">
        <f>IF(R52=R51,IF('Poule A-N'!H143&gt;'Poule A-N'!F143,0.0003,0),0)</f>
        <v>0</v>
      </c>
      <c r="U52" s="20">
        <f>IF(R52=R53,IF('Poule A-N'!F139&gt;'Poule A-N'!H139,0.0003,0),0)</f>
        <v>0</v>
      </c>
      <c r="V52" s="22">
        <f>SUM(R52:U52)</f>
        <v>0.8999999999999999</v>
      </c>
      <c r="W52" s="19">
        <f>IF(V52=V50,IF('Poule A-N'!I134&lt;'Poule A-N'!I132,0.00003,0),0)</f>
        <v>0</v>
      </c>
      <c r="X52" s="20">
        <f>IF(V52=V51,IF('Poule A-N'!I134&lt;'Poule A-N'!I133,0.00003,0),0)</f>
        <v>0</v>
      </c>
      <c r="Y52" s="20">
        <f>IF(V52=V53,IF('Poule A-N'!I134&lt;'Poule A-N'!I135,0.00003,0),0)</f>
        <v>0</v>
      </c>
      <c r="Z52" s="22">
        <f>SUM(V52:Y52)</f>
        <v>0.8999999999999999</v>
      </c>
      <c r="AA52" s="19">
        <f ca="1">IF(Z52=Z50,0.000001*RAND(),0)</f>
        <v>2.2048878756558476E-07</v>
      </c>
      <c r="AB52" s="20">
        <f ca="1">IF(Z52=Z51,0.000001*RAND(),0)</f>
        <v>1.7576940545645492E-07</v>
      </c>
      <c r="AC52" s="20">
        <f ca="1">IF(Z52=Z53,0.000001*RAND(),0)</f>
        <v>7.024635095387037E-07</v>
      </c>
      <c r="AD52" s="20" t="str">
        <f>A52</f>
        <v>the UPPERdogs</v>
      </c>
      <c r="AE52" s="22">
        <f>SUM(Z52:AC52)</f>
        <v>0.9000010987217025</v>
      </c>
      <c r="AF52" s="23">
        <f>1+IF(AE52&lt;AE53,1,0)+IF(AE52&lt;AE50,1,0)+IF(AE52&lt;AE51,1,0)</f>
        <v>3</v>
      </c>
      <c r="AG52" s="19" t="str">
        <f>IF(AF50=3,A50,IF(AF51=3,A51,IF(AF52=3,A52,IF(AF53=3,A53,"ERROR"))))</f>
        <v>the UPPERdogs</v>
      </c>
      <c r="AH52" s="20">
        <f>IF(AF50=3,B50,IF(AF51=3,B51,IF(AF52=3,B52,IF(AF53=3,B53,"ERROR"))))</f>
        <v>0</v>
      </c>
      <c r="AI52" s="20">
        <f>IF(AF50=3,C50,IF(AF51=3,C51,IF(AF52=3,C52,IF(AF53=3,C53,"ERROR"))))</f>
        <v>0</v>
      </c>
      <c r="AJ52" s="20">
        <f>IF(AF50=3,D50,IF(AF51=3,D51,IF(AF52=3,D52,IF(AF53=3,D53,"ERROR"))))</f>
        <v>0</v>
      </c>
      <c r="AK52" s="20">
        <f>IF(AF50=3,E50,IF(AF51=3,E51,IF(AF52=3,E52,IF(AF53=3,E53,"ERROR"))))</f>
        <v>0</v>
      </c>
      <c r="AL52" s="21">
        <f>IF(AF50=3,F50,IF(AF51=3,F51,IF(AF52=3,F52,IF(AF53=3,F53,"ERROR"))))</f>
        <v>0</v>
      </c>
      <c r="AM52" s="9">
        <f>IF(AG52=A50,'Poule A-N'!I132,IF(AG52=A51,'Poule A-N'!I133,IF(AG52=A52,'Poule A-N'!I134,'Poule A-N'!I135)))</f>
        <v>0</v>
      </c>
    </row>
    <row r="53" spans="1:38" ht="12.75">
      <c r="A53" s="24" t="str">
        <f>'Poule A-N'!A135</f>
        <v>Niles LFC</v>
      </c>
      <c r="B53" s="25">
        <f>COUNT('Poule A-N'!H139,'Poule A-N'!H141,'Poule A-N'!H142)</f>
        <v>0</v>
      </c>
      <c r="C53" s="25">
        <f>IF('Poule A-N'!H139&gt;'Poule A-N'!F139,3,IF('Poule A-N'!H139&lt;'Poule A-N'!F139,0,1))+IF('Poule A-N'!H141&gt;'Poule A-N'!F141,3,IF('Poule A-N'!H141&lt;'Poule A-N'!F141,0,1))+IF('Poule A-N'!H142&gt;'Poule A-N'!F142,3,IF('Poule A-N'!H142&lt;'Poule A-N'!F142,0,1))-(3-B53)</f>
        <v>0</v>
      </c>
      <c r="D53" s="25">
        <f>'Poule A-N'!H139+'Poule A-N'!H141+'Poule A-N'!H142</f>
        <v>0</v>
      </c>
      <c r="E53" s="25">
        <f>'Poule A-N'!F139+'Poule A-N'!F141+'Poule A-N'!F142</f>
        <v>0</v>
      </c>
      <c r="F53" s="26">
        <f>D53-E53</f>
        <v>0</v>
      </c>
      <c r="G53" s="24">
        <f>IF(C53&gt;C50,1,IF(C53&lt;C50,0,0.3))</f>
        <v>0.3</v>
      </c>
      <c r="H53" s="25">
        <f>IF(C53&gt;C51,1,IF(C53&lt;C51,0,0.3))</f>
        <v>0.3</v>
      </c>
      <c r="I53" s="25">
        <f>IF(C53&gt;C52,1,IF(C53&lt;C52,0,0.3))</f>
        <v>0.3</v>
      </c>
      <c r="J53" s="27">
        <f>SUM(G53:I53)</f>
        <v>0.8999999999999999</v>
      </c>
      <c r="K53" s="24">
        <f>IF(J53=J50,IF(F53&gt;F50,0.03,0),0)</f>
        <v>0</v>
      </c>
      <c r="L53" s="25">
        <f>IF(J53=J51,IF(F53&gt;F51,0.03,0),0)</f>
        <v>0</v>
      </c>
      <c r="M53" s="25">
        <f>IF(J53=J52,IF(F53&gt;F52,0.03,0),0)</f>
        <v>0</v>
      </c>
      <c r="N53" s="27">
        <f>SUM(J53:M53)</f>
        <v>0.8999999999999999</v>
      </c>
      <c r="O53" s="24">
        <f>IF(N53=N50,IF(D53&gt;D50,0.003,0),0)</f>
        <v>0</v>
      </c>
      <c r="P53" s="25">
        <f>IF(N53=N51,IF(D53&gt;D51,0.003,0),0)</f>
        <v>0</v>
      </c>
      <c r="Q53" s="25">
        <f>IF(N53=N52,IF(D53&gt;D52,0.003,0),0)</f>
        <v>0</v>
      </c>
      <c r="R53" s="27">
        <f>SUM(N53:Q53)</f>
        <v>0.8999999999999999</v>
      </c>
      <c r="S53" s="24">
        <f>IF(R53=R50,IF('Poule A-N'!H142&gt;'Poule A-N'!F142,0.0003,0),0)</f>
        <v>0</v>
      </c>
      <c r="T53" s="25">
        <f>IF(R53=R51,IF('Poule A-N'!H141&gt;'Poule A-N'!F141,0.0003,0),0)</f>
        <v>0</v>
      </c>
      <c r="U53" s="25">
        <f>IF(R53=R52,IF('Poule A-N'!H139&gt;'Poule A-N'!F139,0.0003,0),0)</f>
        <v>0</v>
      </c>
      <c r="V53" s="27">
        <f>SUM(R53:U53)</f>
        <v>0.8999999999999999</v>
      </c>
      <c r="W53" s="24">
        <f>IF(V53=V50,IF('Poule A-N'!I135&lt;'Poule A-N'!I132,0.00003,0),0)</f>
        <v>0</v>
      </c>
      <c r="X53" s="25">
        <f>IF(V53=V51,IF('Poule A-N'!I135&lt;'Poule A-N'!I133,0.00003,0),0)</f>
        <v>0</v>
      </c>
      <c r="Y53" s="25">
        <f>IF(V53=V52,IF('Poule A-N'!I135&lt;'Poule A-N'!I134,0.00003,0),0)</f>
        <v>0</v>
      </c>
      <c r="Z53" s="27">
        <f>SUM(V53:Y53)</f>
        <v>0.8999999999999999</v>
      </c>
      <c r="AA53" s="24">
        <f ca="1">IF(Z53=Z50,0.000001*RAND(),0)</f>
        <v>5.531763016820024E-07</v>
      </c>
      <c r="AB53" s="25">
        <f ca="1">IF(Z53=Z51,0.000001*RAND(),0)</f>
        <v>6.061630750796176E-08</v>
      </c>
      <c r="AC53" s="25">
        <f ca="1">IF(Z53=Z52,0.000001*RAND(),0)</f>
        <v>1.0846930991104475E-07</v>
      </c>
      <c r="AD53" s="25" t="str">
        <f>A53</f>
        <v>Niles LFC</v>
      </c>
      <c r="AE53" s="27">
        <f>SUM(Z53:AC53)</f>
        <v>0.900000722261919</v>
      </c>
      <c r="AF53" s="28">
        <f>1+IF(AE53&lt;AE50,1,0)+IF(AE53&lt;AE51,1,0)+IF(AE53&lt;AE52,1,0)</f>
        <v>4</v>
      </c>
      <c r="AG53" s="24" t="str">
        <f>IF(AF50=4,A50,IF(AF51=4,A51,IF(AF52=4,A52,IF(AF53=4,A53,"ERROR"))))</f>
        <v>Niles LFC</v>
      </c>
      <c r="AH53" s="25">
        <f>IF(AF50=4,B50,IF(AF51=4,B51,IF(AF52=4,B52,IF(AF53=4,B53,"ERROR"))))</f>
        <v>0</v>
      </c>
      <c r="AI53" s="25">
        <f>IF(AF50=4,C50,IF(AF51=4,C51,IF(AF52=4,C52,IF(AF53=4,C53,"ERROR"))))</f>
        <v>0</v>
      </c>
      <c r="AJ53" s="25">
        <f>IF(AF50=4,D50,IF(AF51=4,D51,IF(AF52=4,D52,IF(AF53=4,D53,"ERROR"))))</f>
        <v>0</v>
      </c>
      <c r="AK53" s="25">
        <f>IF(AF50=4,E50,IF(AF51=4,E51,IF(AF52=4,E52,IF(AF53=4,E53,"ERROR"))))</f>
        <v>0</v>
      </c>
      <c r="AL53" s="26">
        <f>IF(AF50=4,F50,IF(AF51=4,F51,IF(AF52=4,F52,IF(AF53=4,F53,"ERROR"))))</f>
        <v>0</v>
      </c>
    </row>
    <row r="55" spans="1:38" ht="12.75">
      <c r="A55" s="15" t="s">
        <v>213</v>
      </c>
      <c r="B55" s="16" t="s">
        <v>178</v>
      </c>
      <c r="C55" s="16" t="s">
        <v>177</v>
      </c>
      <c r="D55" s="16" t="s">
        <v>179</v>
      </c>
      <c r="E55" s="16" t="s">
        <v>180</v>
      </c>
      <c r="F55" s="17" t="s">
        <v>181</v>
      </c>
      <c r="G55" s="15" t="s">
        <v>177</v>
      </c>
      <c r="H55" s="16"/>
      <c r="I55" s="16"/>
      <c r="J55" s="17"/>
      <c r="K55" s="15" t="s">
        <v>181</v>
      </c>
      <c r="L55" s="16"/>
      <c r="M55" s="16"/>
      <c r="N55" s="17"/>
      <c r="O55" s="15" t="s">
        <v>179</v>
      </c>
      <c r="P55" s="16"/>
      <c r="Q55" s="16"/>
      <c r="R55" s="17"/>
      <c r="S55" s="15" t="s">
        <v>186</v>
      </c>
      <c r="T55" s="16"/>
      <c r="U55" s="16"/>
      <c r="V55" s="17"/>
      <c r="W55" s="15" t="s">
        <v>187</v>
      </c>
      <c r="X55" s="16"/>
      <c r="Y55" s="16"/>
      <c r="Z55" s="17"/>
      <c r="AA55" s="15" t="s">
        <v>188</v>
      </c>
      <c r="AB55" s="16"/>
      <c r="AC55" s="16"/>
      <c r="AD55" s="16"/>
      <c r="AE55" s="17"/>
      <c r="AF55" s="18" t="s">
        <v>189</v>
      </c>
      <c r="AG55" s="15" t="s">
        <v>190</v>
      </c>
      <c r="AH55" s="16"/>
      <c r="AI55" s="16"/>
      <c r="AJ55" s="16"/>
      <c r="AK55" s="16"/>
      <c r="AL55" s="17"/>
    </row>
    <row r="56" spans="1:38" ht="12.75">
      <c r="A56" s="19" t="str">
        <f>'Poule A-N'!A148</f>
        <v>Lauwers Rangers</v>
      </c>
      <c r="B56" s="20">
        <f>COUNT('Poule A-N'!F154,'Poule A-N'!F156,'Poule A-N'!F158)</f>
        <v>0</v>
      </c>
      <c r="C56" s="20">
        <f>IF('Poule A-N'!F154&gt;'Poule A-N'!H154,3,IF('Poule A-N'!F154&lt;'Poule A-N'!H154,0,1))+IF('Poule A-N'!F156&gt;'Poule A-N'!H156,3,IF('Poule A-N'!F156&lt;'Poule A-N'!H156,0,1))+IF('Poule A-N'!F158&gt;'Poule A-N'!H158,3,IF('Poule A-N'!F158&lt;'Poule A-N'!H158,0,1))-(3-B56)</f>
        <v>0</v>
      </c>
      <c r="D56" s="20">
        <f>'Poule A-N'!F154+'Poule A-N'!F156+'Poule A-N'!F158</f>
        <v>0</v>
      </c>
      <c r="E56" s="20">
        <f>'Poule A-N'!H154+'Poule A-N'!H156+'Poule A-N'!H158</f>
        <v>0</v>
      </c>
      <c r="F56" s="21">
        <f>D56-E56</f>
        <v>0</v>
      </c>
      <c r="G56" s="19">
        <f>IF(C56&gt;C57,1,IF(C56&lt;C57,0,0.3))</f>
        <v>0.3</v>
      </c>
      <c r="H56" s="20">
        <f>IF(C56&gt;C58,1,IF(C56&lt;C58,0,0.3))</f>
        <v>0.3</v>
      </c>
      <c r="I56" s="20">
        <f>IF(C56&gt;C59,1,IF(C56&lt;C59,0,0.3))</f>
        <v>0.3</v>
      </c>
      <c r="J56" s="22">
        <f>SUM(G56:I56)</f>
        <v>0.8999999999999999</v>
      </c>
      <c r="K56" s="19">
        <f>IF(J56=J57,IF(F56&gt;F57,0.03,0),0)</f>
        <v>0</v>
      </c>
      <c r="L56" s="20">
        <f>IF(J56=J58,IF(F56&gt;F58,0.03,0),0)</f>
        <v>0</v>
      </c>
      <c r="M56" s="20">
        <f>IF(J56=J59,IF(F56&gt;F59,0.03,0),0)</f>
        <v>0</v>
      </c>
      <c r="N56" s="22">
        <f>SUM(J56:M56)</f>
        <v>0.8999999999999999</v>
      </c>
      <c r="O56" s="19">
        <f>IF(N56=N57,IF(D56&gt;D57,0.003,0),0)</f>
        <v>0</v>
      </c>
      <c r="P56" s="20">
        <f>IF(N56=N58,IF(D56&gt;D58,0.003,0),0)</f>
        <v>0</v>
      </c>
      <c r="Q56" s="20">
        <f>IF(N56=N59,IF(D56&gt;D59,0.003,0),0)</f>
        <v>0</v>
      </c>
      <c r="R56" s="22">
        <f>SUM(N56:Q56)</f>
        <v>0.8999999999999999</v>
      </c>
      <c r="S56" s="19">
        <f>IF(R56=R57,IF('Poule A-N'!F154&gt;'Poule A-N'!H154,0.0003,0),0)</f>
        <v>0</v>
      </c>
      <c r="T56" s="20">
        <f>IF(R56=R58,IF('Poule A-N'!F156&gt;'Poule A-N'!H156,0.0003,0),0)</f>
        <v>0</v>
      </c>
      <c r="U56" s="20">
        <f>IF(R56=R59,IF('Poule A-N'!F158&gt;'Poule A-N'!H158,0.0003,0),0)</f>
        <v>0</v>
      </c>
      <c r="V56" s="22">
        <f>SUM(R56:U56)</f>
        <v>0.8999999999999999</v>
      </c>
      <c r="W56" s="19">
        <f>IF(V56=V57,IF('Poule A-N'!I148&lt;'Poule A-N'!I149,0.00003,0),0)</f>
        <v>0</v>
      </c>
      <c r="X56" s="20">
        <f>IF(V56=V58,IF('Poule A-N'!I148&lt;'Poule A-N'!I150,0.00003,0),0)</f>
        <v>0</v>
      </c>
      <c r="Y56" s="20">
        <f>IF(V56=V59,IF('Poule A-N'!I148&lt;'Poule A-N'!I151,0.00003,0),0)</f>
        <v>0</v>
      </c>
      <c r="Z56" s="22">
        <f>SUM(V56:Y56)</f>
        <v>0.8999999999999999</v>
      </c>
      <c r="AA56" s="19">
        <f ca="1">IF(Z56=Z57,0.000001*RAND(),0)</f>
        <v>9.991523344230523E-07</v>
      </c>
      <c r="AB56" s="20">
        <f ca="1">IF(Z56=Z58,0.000001*RAND(),0)</f>
        <v>5.168653596303749E-07</v>
      </c>
      <c r="AC56" s="20">
        <f ca="1">IF(Z56=Z59,0.000001*RAND(),0)</f>
        <v>6.759767063443532E-07</v>
      </c>
      <c r="AD56" s="20" t="str">
        <f>A56</f>
        <v>Lauwers Rangers</v>
      </c>
      <c r="AE56" s="22">
        <f>SUM(Z56:AC56)</f>
        <v>0.9000021919944003</v>
      </c>
      <c r="AF56" s="23">
        <f>1+IF(AE56&lt;AE57,1,0)+IF(AE56&lt;AE58,1,0)+IF(AE56&lt;AE59,1,0)</f>
        <v>1</v>
      </c>
      <c r="AG56" s="19" t="str">
        <f>IF(AF56=1,A56,IF(AF57=1,A57,IF(AF58=1,A58,IF(AF59=1,A59,"ERROR"))))</f>
        <v>Lauwers Rangers</v>
      </c>
      <c r="AH56" s="20">
        <f>IF(AF56=1,B56,IF(AF57=1,B57,IF(AF58=1,B58,IF(AF59=1,B59,"ERROR"))))</f>
        <v>0</v>
      </c>
      <c r="AI56" s="20">
        <f>IF(AF56=1,C56,IF(AF57=1,C57,IF(AF58=1,C58,IF(AF59=1,C59,"ERROR"))))</f>
        <v>0</v>
      </c>
      <c r="AJ56" s="20">
        <f>IF(AF56=1,D56,IF(AF57=1,D57,IF(AF58=1,D58,IF(AF59=1,D59,"ERROR"))))</f>
        <v>0</v>
      </c>
      <c r="AK56" s="20">
        <f>IF(AF56=1,E56,IF(AF57=1,E57,IF(AF58=1,E58,IF(AF59=1,E59,"ERROR"))))</f>
        <v>0</v>
      </c>
      <c r="AL56" s="21">
        <f>IF(AF56=1,F56,IF(AF57=1,F57,IF(AF58=1,F58,IF(AF59=1,F59,"ERROR"))))</f>
        <v>0</v>
      </c>
    </row>
    <row r="57" spans="1:38" ht="12.75">
      <c r="A57" s="19" t="str">
        <f>'Poule A-N'!A149</f>
        <v>FC Escudo</v>
      </c>
      <c r="B57" s="20">
        <f>COUNT('Poule A-N'!H154,'Poule A-N'!F157,'Poule A-N'!F159)</f>
        <v>0</v>
      </c>
      <c r="C57" s="20">
        <f>IF('Poule A-N'!H154&gt;'Poule A-N'!F154,3,IF('Poule A-N'!H154&lt;'Poule A-N'!F154,0,1))+IF('Poule A-N'!F157&gt;'Poule A-N'!H157,3,IF('Poule A-N'!F157&lt;'Poule A-N'!H157,0,1))+IF('Poule A-N'!F159&gt;'Poule A-N'!H159,3,IF('Poule A-N'!F159&lt;'Poule A-N'!H159,0,1))-(3-B57)</f>
        <v>0</v>
      </c>
      <c r="D57" s="20">
        <f>'Poule A-N'!H154+'Poule A-N'!F157+'Poule A-N'!F159</f>
        <v>0</v>
      </c>
      <c r="E57" s="20">
        <f>'Poule A-N'!F154+'Poule A-N'!H157+'Poule A-N'!H159</f>
        <v>0</v>
      </c>
      <c r="F57" s="21">
        <f>D57-E57</f>
        <v>0</v>
      </c>
      <c r="G57" s="19">
        <f>IF(C57&gt;C56,1,IF(C57&lt;C56,0,0.3))</f>
        <v>0.3</v>
      </c>
      <c r="H57" s="20">
        <f>IF(C57&gt;C58,1,IF(C57&lt;C58,0,0.3))</f>
        <v>0.3</v>
      </c>
      <c r="I57" s="20">
        <f>IF(C57&gt;C59,1,IF(C57&lt;C59,0,0.3))</f>
        <v>0.3</v>
      </c>
      <c r="J57" s="22">
        <f>SUM(G57:I57)</f>
        <v>0.8999999999999999</v>
      </c>
      <c r="K57" s="19">
        <f>IF(J57=J56,IF(F57&gt;F56,0.03,0),0)</f>
        <v>0</v>
      </c>
      <c r="L57" s="20">
        <f>IF(J57=J58,IF(F57&gt;F58,0.03,0),0)</f>
        <v>0</v>
      </c>
      <c r="M57" s="20">
        <f>IF(J57=J59,IF(F57&gt;F59,0.03,0),0)</f>
        <v>0</v>
      </c>
      <c r="N57" s="22">
        <f>SUM(J57:M57)</f>
        <v>0.8999999999999999</v>
      </c>
      <c r="O57" s="19">
        <f>IF(N57=N56,IF(D57&gt;D56,0.003,0),0)</f>
        <v>0</v>
      </c>
      <c r="P57" s="20">
        <f>IF(N57=N58,IF(D57&gt;D58,0.003,0),0)</f>
        <v>0</v>
      </c>
      <c r="Q57" s="20">
        <f>IF(N57=N59,IF(D57&gt;D59,0.003,0),0)</f>
        <v>0</v>
      </c>
      <c r="R57" s="22">
        <f>SUM(N57:Q57)</f>
        <v>0.8999999999999999</v>
      </c>
      <c r="S57" s="19">
        <f>IF(R57=R56,IF('Poule A-N'!H154&gt;'Poule A-N'!F154,0.0003,0),0)</f>
        <v>0</v>
      </c>
      <c r="T57" s="20">
        <f>IF(R57=R58,IF('Poule A-N'!F159&gt;'Poule A-N'!H159,0.0003,0),0)</f>
        <v>0</v>
      </c>
      <c r="U57" s="20">
        <f>IF(R57=R59,IF('Poule A-N'!F157&gt;'Poule A-N'!H157,0.0003,0),0)</f>
        <v>0</v>
      </c>
      <c r="V57" s="22">
        <f>SUM(R57:U57)</f>
        <v>0.8999999999999999</v>
      </c>
      <c r="W57" s="19">
        <f>IF(V57=V56,IF('Poule A-N'!I149&lt;'Poule A-N'!I148,0.00003,0),0)</f>
        <v>0</v>
      </c>
      <c r="X57" s="20">
        <f>IF(V57=V58,IF('Poule A-N'!I149&lt;'Poule A-N'!I150,0.00003,0),0)</f>
        <v>0</v>
      </c>
      <c r="Y57" s="20">
        <f>IF(V57=V59,IF('Poule A-N'!I149&lt;'Poule A-N'!I151,0.00003,0),0)</f>
        <v>0</v>
      </c>
      <c r="Z57" s="22">
        <f>SUM(V57:Y57)</f>
        <v>0.8999999999999999</v>
      </c>
      <c r="AA57" s="19">
        <f ca="1">IF(Z57=Z56,0.000001*RAND(),0)</f>
        <v>4.11462284408147E-07</v>
      </c>
      <c r="AB57" s="20">
        <f ca="1">IF(Z57=Z58,0.000001*RAND(),0)</f>
        <v>1.267735475149554E-07</v>
      </c>
      <c r="AC57" s="20">
        <f ca="1">IF(Z57=Z59,0.000001*RAND(),0)</f>
        <v>6.730597143194389E-07</v>
      </c>
      <c r="AD57" s="20" t="str">
        <f>A57</f>
        <v>FC Escudo</v>
      </c>
      <c r="AE57" s="22">
        <f>SUM(Z57:AC57)</f>
        <v>0.9000012112955461</v>
      </c>
      <c r="AF57" s="23">
        <f>1+IF(AE57&lt;AE58,1,0)+IF(AE57&lt;AE59,1,0)+IF(AE57&lt;AE56,1,0)</f>
        <v>4</v>
      </c>
      <c r="AG57" s="19" t="str">
        <f>IF(AF56=2,A56,IF(AF57=2,A57,IF(AF58=2,A58,IF(AF59=2,A59,"ERROR"))))</f>
        <v>GeWe Utd.</v>
      </c>
      <c r="AH57" s="20">
        <f>IF(AF56=2,B56,IF(AF57=2,B57,IF(AF58=2,B58,IF(AF59=2,B59,"ERROR"))))</f>
        <v>0</v>
      </c>
      <c r="AI57" s="20">
        <f>IF(AF56=2,C56,IF(AF57=2,C57,IF(AF58=2,C58,IF(AF59=2,C59,"ERROR"))))</f>
        <v>0</v>
      </c>
      <c r="AJ57" s="20">
        <f>IF(AF56=2,D56,IF(AF57=2,D57,IF(AF58=2,D58,IF(AF59=2,D59,"ERROR"))))</f>
        <v>0</v>
      </c>
      <c r="AK57" s="20">
        <f>IF(AF56=2,E56,IF(AF57=2,E57,IF(AF58=2,E58,IF(AF59=2,E59,"ERROR"))))</f>
        <v>0</v>
      </c>
      <c r="AL57" s="21">
        <f>IF(AF56=2,F56,IF(AF57=2,F57,IF(AF58=2,F58,IF(AF59=2,F59,"ERROR"))))</f>
        <v>0</v>
      </c>
    </row>
    <row r="58" spans="1:39" ht="12.75">
      <c r="A58" s="19" t="str">
        <f>'Poule A-N'!A150</f>
        <v>GeWe Utd.</v>
      </c>
      <c r="B58" s="20">
        <f>COUNT('Poule A-N'!F155,'Poule A-N'!H156,'Poule A-N'!H159)</f>
        <v>0</v>
      </c>
      <c r="C58" s="20">
        <f>IF('Poule A-N'!F155&gt;'Poule A-N'!H155,3,IF('Poule A-N'!F155&lt;'Poule A-N'!H155,0,1))+IF('Poule A-N'!H156&gt;'Poule A-N'!F156,3,IF('Poule A-N'!H156&lt;'Poule A-N'!F156,0,1))+IF('Poule A-N'!H159&gt;'Poule A-N'!F159,3,IF('Poule A-N'!H159&lt;'Poule A-N'!F159,0,1))-(3-B58)</f>
        <v>0</v>
      </c>
      <c r="D58" s="20">
        <f>'Poule A-N'!F155+'Poule A-N'!H156+'Poule A-N'!H159</f>
        <v>0</v>
      </c>
      <c r="E58" s="20">
        <f>'Poule A-N'!H155+'Poule A-N'!F156+'Poule A-N'!F159</f>
        <v>0</v>
      </c>
      <c r="F58" s="21">
        <f>D58-E58</f>
        <v>0</v>
      </c>
      <c r="G58" s="19">
        <f>IF(C58&gt;C56,1,IF(C58&lt;C56,0,0.3))</f>
        <v>0.3</v>
      </c>
      <c r="H58" s="20">
        <f>IF(C58&gt;C57,1,IF(C58&lt;C57,0,0.3))</f>
        <v>0.3</v>
      </c>
      <c r="I58" s="20">
        <f>IF(C58&gt;C59,1,IF(C58&lt;C59,0,0.3))</f>
        <v>0.3</v>
      </c>
      <c r="J58" s="22">
        <f>SUM(G58:I58)</f>
        <v>0.8999999999999999</v>
      </c>
      <c r="K58" s="19">
        <f>IF(J58=J56,IF(F58&gt;F56,0.03,0),0)</f>
        <v>0</v>
      </c>
      <c r="L58" s="20">
        <f>IF(J58=J57,IF(F58&gt;F57,0.03,0),0)</f>
        <v>0</v>
      </c>
      <c r="M58" s="20">
        <f>IF(J58=J59,IF(F58&gt;F59,0.03,0),0)</f>
        <v>0</v>
      </c>
      <c r="N58" s="22">
        <f>SUM(J58:M58)</f>
        <v>0.8999999999999999</v>
      </c>
      <c r="O58" s="19">
        <f>IF(N58=N56,IF(D58&gt;D56,0.003,0),0)</f>
        <v>0</v>
      </c>
      <c r="P58" s="20">
        <f>IF(N58=N57,IF(D58&gt;D57,0.003,0),0)</f>
        <v>0</v>
      </c>
      <c r="Q58" s="20">
        <f>IF(N58=N59,IF(D58&gt;D59,0.003,0),0)</f>
        <v>0</v>
      </c>
      <c r="R58" s="22">
        <f>SUM(N58:Q58)</f>
        <v>0.8999999999999999</v>
      </c>
      <c r="S58" s="19">
        <f>IF(R58=R56,IF('Poule A-N'!H156&gt;'Poule A-N'!F156,0.0003,0),0)</f>
        <v>0</v>
      </c>
      <c r="T58" s="20">
        <f>IF(R58=R57,IF('Poule A-N'!H159&gt;'Poule A-N'!F159,0.0003,0),0)</f>
        <v>0</v>
      </c>
      <c r="U58" s="20">
        <f>IF(R58=R59,IF('Poule A-N'!F155&gt;'Poule A-N'!H155,0.0003,0),0)</f>
        <v>0</v>
      </c>
      <c r="V58" s="22">
        <f>SUM(R58:U58)</f>
        <v>0.8999999999999999</v>
      </c>
      <c r="W58" s="19">
        <f>IF(V58=V56,IF('Poule A-N'!I150&lt;'Poule A-N'!I148,0.00003,0),0)</f>
        <v>0</v>
      </c>
      <c r="X58" s="20">
        <f>IF(V58=V57,IF('Poule A-N'!I150&lt;'Poule A-N'!I149,0.00003,0),0)</f>
        <v>0</v>
      </c>
      <c r="Y58" s="20">
        <f>IF(V58=V59,IF('Poule A-N'!I150&lt;'Poule A-N'!I151,0.00003,0),0)</f>
        <v>0</v>
      </c>
      <c r="Z58" s="22">
        <f>SUM(V58:Y58)</f>
        <v>0.8999999999999999</v>
      </c>
      <c r="AA58" s="19">
        <f ca="1">IF(Z58=Z56,0.000001*RAND(),0)</f>
        <v>7.384214903405785E-07</v>
      </c>
      <c r="AB58" s="20">
        <f ca="1">IF(Z58=Z57,0.000001*RAND(),0)</f>
        <v>3.923133482088943E-07</v>
      </c>
      <c r="AC58" s="20">
        <f ca="1">IF(Z58=Z59,0.000001*RAND(),0)</f>
        <v>3.710779748512563E-07</v>
      </c>
      <c r="AD58" s="20" t="str">
        <f>A58</f>
        <v>GeWe Utd.</v>
      </c>
      <c r="AE58" s="22">
        <f>SUM(Z58:AC58)</f>
        <v>0.9000015018128134</v>
      </c>
      <c r="AF58" s="23">
        <f>1+IF(AE58&lt;AE59,1,0)+IF(AE58&lt;AE56,1,0)+IF(AE58&lt;AE57,1,0)</f>
        <v>2</v>
      </c>
      <c r="AG58" s="19" t="str">
        <f>IF(AF56=3,A56,IF(AF57=3,A57,IF(AF58=3,A58,IF(AF59=3,A59,"ERROR"))))</f>
        <v>Citius</v>
      </c>
      <c r="AH58" s="20">
        <f>IF(AF56=3,B56,IF(AF57=3,B57,IF(AF58=3,B58,IF(AF59=3,B59,"ERROR"))))</f>
        <v>0</v>
      </c>
      <c r="AI58" s="20">
        <f>IF(AF56=3,C56,IF(AF57=3,C57,IF(AF58=3,C58,IF(AF59=3,C59,"ERROR"))))</f>
        <v>0</v>
      </c>
      <c r="AJ58" s="20">
        <f>IF(AF56=3,D56,IF(AF57=3,D57,IF(AF58=3,D58,IF(AF59=3,D59,"ERROR"))))</f>
        <v>0</v>
      </c>
      <c r="AK58" s="20">
        <f>IF(AF56=3,E56,IF(AF57=3,E57,IF(AF58=3,E58,IF(AF59=3,E59,"ERROR"))))</f>
        <v>0</v>
      </c>
      <c r="AL58" s="21">
        <f>IF(AF56=3,F56,IF(AF57=3,F57,IF(AF58=3,F58,IF(AF59=3,F59,"ERROR"))))</f>
        <v>0</v>
      </c>
      <c r="AM58" s="9">
        <f>IF(AG58=A56,'Poule A-N'!I148,IF(AG58=A57,'Poule A-N'!I149,IF(AG58=A58,'Poule A-N'!I150,'Poule A-N'!I151)))</f>
        <v>0</v>
      </c>
    </row>
    <row r="59" spans="1:38" ht="12.75">
      <c r="A59" s="24" t="str">
        <f>'Poule A-N'!A151</f>
        <v>Citius</v>
      </c>
      <c r="B59" s="25">
        <f>COUNT('Poule A-N'!H155,'Poule A-N'!H157,'Poule A-N'!H158)</f>
        <v>0</v>
      </c>
      <c r="C59" s="25">
        <f>IF('Poule A-N'!H155&gt;'Poule A-N'!F155,3,IF('Poule A-N'!H155&lt;'Poule A-N'!F155,0,1))+IF('Poule A-N'!H157&gt;'Poule A-N'!F157,3,IF('Poule A-N'!H157&lt;'Poule A-N'!F157,0,1))+IF('Poule A-N'!H158&gt;'Poule A-N'!F158,3,IF('Poule A-N'!H158&lt;'Poule A-N'!F158,0,1))-(3-B59)</f>
        <v>0</v>
      </c>
      <c r="D59" s="25">
        <f>'Poule A-N'!H155+'Poule A-N'!H157+'Poule A-N'!H158</f>
        <v>0</v>
      </c>
      <c r="E59" s="25">
        <f>'Poule A-N'!F155+'Poule A-N'!F157+'Poule A-N'!F158</f>
        <v>0</v>
      </c>
      <c r="F59" s="26">
        <f>D59-E59</f>
        <v>0</v>
      </c>
      <c r="G59" s="24">
        <f>IF(C59&gt;C56,1,IF(C59&lt;C56,0,0.3))</f>
        <v>0.3</v>
      </c>
      <c r="H59" s="25">
        <f>IF(C59&gt;C57,1,IF(C59&lt;C57,0,0.3))</f>
        <v>0.3</v>
      </c>
      <c r="I59" s="25">
        <f>IF(C59&gt;C58,1,IF(C59&lt;C58,0,0.3))</f>
        <v>0.3</v>
      </c>
      <c r="J59" s="27">
        <f>SUM(G59:I59)</f>
        <v>0.8999999999999999</v>
      </c>
      <c r="K59" s="24">
        <f>IF(J59=J56,IF(F59&gt;F56,0.03,0),0)</f>
        <v>0</v>
      </c>
      <c r="L59" s="25">
        <f>IF(J59=J57,IF(F59&gt;F57,0.03,0),0)</f>
        <v>0</v>
      </c>
      <c r="M59" s="25">
        <f>IF(J59=J58,IF(F59&gt;F58,0.03,0),0)</f>
        <v>0</v>
      </c>
      <c r="N59" s="27">
        <f>SUM(J59:M59)</f>
        <v>0.8999999999999999</v>
      </c>
      <c r="O59" s="24">
        <f>IF(N59=N56,IF(D59&gt;D56,0.003,0),0)</f>
        <v>0</v>
      </c>
      <c r="P59" s="25">
        <f>IF(N59=N57,IF(D59&gt;D57,0.003,0),0)</f>
        <v>0</v>
      </c>
      <c r="Q59" s="25">
        <f>IF(N59=N58,IF(D59&gt;D58,0.003,0),0)</f>
        <v>0</v>
      </c>
      <c r="R59" s="27">
        <f>SUM(N59:Q59)</f>
        <v>0.8999999999999999</v>
      </c>
      <c r="S59" s="24">
        <f>IF(R59=R56,IF('Poule A-N'!H158&gt;'Poule A-N'!F158,0.0003,0),0)</f>
        <v>0</v>
      </c>
      <c r="T59" s="25">
        <f>IF(R59=R57,IF('Poule A-N'!H157&gt;'Poule A-N'!F157,0.0003,0),0)</f>
        <v>0</v>
      </c>
      <c r="U59" s="25">
        <f>IF(R59=R58,IF('Poule A-N'!H155&gt;'Poule A-N'!F155,0.0003,0),0)</f>
        <v>0</v>
      </c>
      <c r="V59" s="27">
        <f>SUM(R59:U59)</f>
        <v>0.8999999999999999</v>
      </c>
      <c r="W59" s="24">
        <f>IF(V59=V56,IF('Poule A-N'!I151&lt;'Poule A-N'!I148,0.00003,0),0)</f>
        <v>0</v>
      </c>
      <c r="X59" s="25">
        <f>IF(V59=V57,IF('Poule A-N'!I151&lt;'Poule A-N'!I149,0.00003,0),0)</f>
        <v>0</v>
      </c>
      <c r="Y59" s="25">
        <f>IF(V59=V58,IF('Poule A-N'!I151&lt;'Poule A-N'!I150,0.00003,0),0)</f>
        <v>0</v>
      </c>
      <c r="Z59" s="27">
        <f>SUM(V59:Y59)</f>
        <v>0.8999999999999999</v>
      </c>
      <c r="AA59" s="24">
        <f ca="1">IF(Z59=Z56,0.000001*RAND(),0)</f>
        <v>9.610917501163117E-07</v>
      </c>
      <c r="AB59" s="25">
        <f ca="1">IF(Z59=Z57,0.000001*RAND(),0)</f>
        <v>3.3901866099567446E-07</v>
      </c>
      <c r="AC59" s="25">
        <f ca="1">IF(Z59=Z58,0.000001*RAND(),0)</f>
        <v>6.293292180030719E-08</v>
      </c>
      <c r="AD59" s="25" t="str">
        <f>A59</f>
        <v>Citius</v>
      </c>
      <c r="AE59" s="27">
        <f>SUM(Z59:AC59)</f>
        <v>0.9000013630433328</v>
      </c>
      <c r="AF59" s="28">
        <f>1+IF(AE59&lt;AE56,1,0)+IF(AE59&lt;AE57,1,0)+IF(AE59&lt;AE58,1,0)</f>
        <v>3</v>
      </c>
      <c r="AG59" s="24" t="str">
        <f>IF(AF56=4,A56,IF(AF57=4,A57,IF(AF58=4,A58,IF(AF59=4,A59,"ERROR"))))</f>
        <v>FC Escudo</v>
      </c>
      <c r="AH59" s="25">
        <f>IF(AF56=4,B56,IF(AF57=4,B57,IF(AF58=4,B58,IF(AF59=4,B59,"ERROR"))))</f>
        <v>0</v>
      </c>
      <c r="AI59" s="25">
        <f>IF(AF56=4,C56,IF(AF57=4,C57,IF(AF58=4,C58,IF(AF59=4,C59,"ERROR"))))</f>
        <v>0</v>
      </c>
      <c r="AJ59" s="25">
        <f>IF(AF56=4,D56,IF(AF57=4,D57,IF(AF58=4,D58,IF(AF59=4,D59,"ERROR"))))</f>
        <v>0</v>
      </c>
      <c r="AK59" s="25">
        <f>IF(AF56=4,E56,IF(AF57=4,E57,IF(AF58=4,E58,IF(AF59=4,E59,"ERROR"))))</f>
        <v>0</v>
      </c>
      <c r="AL59" s="26">
        <f>IF(AF56=4,F56,IF(AF57=4,F57,IF(AF58=4,F58,IF(AF59=4,F59,"ERROR"))))</f>
        <v>0</v>
      </c>
    </row>
    <row r="61" spans="1:38" ht="12.75">
      <c r="A61" s="15" t="s">
        <v>214</v>
      </c>
      <c r="B61" s="16" t="s">
        <v>178</v>
      </c>
      <c r="C61" s="16" t="s">
        <v>177</v>
      </c>
      <c r="D61" s="16" t="s">
        <v>179</v>
      </c>
      <c r="E61" s="16" t="s">
        <v>180</v>
      </c>
      <c r="F61" s="17" t="s">
        <v>181</v>
      </c>
      <c r="G61" s="15" t="s">
        <v>177</v>
      </c>
      <c r="H61" s="16"/>
      <c r="I61" s="16"/>
      <c r="J61" s="17"/>
      <c r="K61" s="15" t="s">
        <v>181</v>
      </c>
      <c r="L61" s="16"/>
      <c r="M61" s="16"/>
      <c r="N61" s="17"/>
      <c r="O61" s="15" t="s">
        <v>179</v>
      </c>
      <c r="P61" s="16"/>
      <c r="Q61" s="16"/>
      <c r="R61" s="17"/>
      <c r="S61" s="15" t="s">
        <v>186</v>
      </c>
      <c r="T61" s="16"/>
      <c r="U61" s="16"/>
      <c r="V61" s="17"/>
      <c r="W61" s="15" t="s">
        <v>187</v>
      </c>
      <c r="X61" s="16"/>
      <c r="Y61" s="16"/>
      <c r="Z61" s="17"/>
      <c r="AA61" s="15" t="s">
        <v>188</v>
      </c>
      <c r="AB61" s="16"/>
      <c r="AC61" s="16"/>
      <c r="AD61" s="16"/>
      <c r="AE61" s="17"/>
      <c r="AF61" s="18" t="s">
        <v>189</v>
      </c>
      <c r="AG61" s="15" t="s">
        <v>190</v>
      </c>
      <c r="AH61" s="16"/>
      <c r="AI61" s="16"/>
      <c r="AJ61" s="16"/>
      <c r="AK61" s="16"/>
      <c r="AL61" s="17"/>
    </row>
    <row r="62" spans="1:38" ht="12.75">
      <c r="A62" s="19" t="str">
        <f>'Poule A-N'!A164</f>
        <v>Capelle</v>
      </c>
      <c r="B62" s="20">
        <f>COUNT('Poule A-N'!F170,'Poule A-N'!F172,'Poule A-N'!F174)</f>
        <v>0</v>
      </c>
      <c r="C62" s="20">
        <f>IF('Poule A-N'!F170&gt;'Poule A-N'!H170,3,IF('Poule A-N'!F170&lt;'Poule A-N'!H170,0,1))+IF('Poule A-N'!F172&gt;'Poule A-N'!H172,3,IF('Poule A-N'!F172&lt;'Poule A-N'!H172,0,1))+IF('Poule A-N'!F174&gt;'Poule A-N'!H174,3,IF('Poule A-N'!F174&lt;'Poule A-N'!H174,0,1))-(3-B62)</f>
        <v>0</v>
      </c>
      <c r="D62" s="20">
        <f>'Poule A-N'!F170+'Poule A-N'!F172+'Poule A-N'!F174</f>
        <v>0</v>
      </c>
      <c r="E62" s="20">
        <f>'Poule A-N'!H170+'Poule A-N'!H172+'Poule A-N'!H174</f>
        <v>0</v>
      </c>
      <c r="F62" s="21">
        <f>D62-E62</f>
        <v>0</v>
      </c>
      <c r="G62" s="19">
        <f>IF(C62&gt;C63,1,IF(C62&lt;C63,0,0.3))</f>
        <v>0.3</v>
      </c>
      <c r="H62" s="20">
        <f>IF(C62&gt;C64,1,IF(C62&lt;C64,0,0.3))</f>
        <v>0.3</v>
      </c>
      <c r="I62" s="20">
        <f>IF(C62&gt;C65,1,IF(C62&lt;C65,0,0.3))</f>
        <v>0.3</v>
      </c>
      <c r="J62" s="22">
        <f>SUM(G62:I62)</f>
        <v>0.8999999999999999</v>
      </c>
      <c r="K62" s="19">
        <f>IF(J62=J63,IF(F62&gt;F63,0.03,0),0)</f>
        <v>0</v>
      </c>
      <c r="L62" s="20">
        <f>IF(J62=J64,IF(F62&gt;F64,0.03,0),0)</f>
        <v>0</v>
      </c>
      <c r="M62" s="20">
        <f>IF(J62=J65,IF(F62&gt;F65,0.03,0),0)</f>
        <v>0</v>
      </c>
      <c r="N62" s="22">
        <f>SUM(J62:M62)</f>
        <v>0.8999999999999999</v>
      </c>
      <c r="O62" s="19">
        <f>IF(N62=N63,IF(D62&gt;D63,0.003,0),0)</f>
        <v>0</v>
      </c>
      <c r="P62" s="20">
        <f>IF(N62=N64,IF(D62&gt;D64,0.003,0),0)</f>
        <v>0</v>
      </c>
      <c r="Q62" s="20">
        <f>IF(N62=N65,IF(D62&gt;D65,0.003,0),0)</f>
        <v>0</v>
      </c>
      <c r="R62" s="22">
        <f>SUM(N62:Q62)</f>
        <v>0.8999999999999999</v>
      </c>
      <c r="S62" s="19">
        <f>IF(R62=R63,IF('Poule A-N'!F170&gt;'Poule A-N'!H170,0.0003,0),0)</f>
        <v>0</v>
      </c>
      <c r="T62" s="20">
        <f>IF(R62=R64,IF('Poule A-N'!F172&gt;'Poule A-N'!H172,0.0003,0),0)</f>
        <v>0</v>
      </c>
      <c r="U62" s="20">
        <f>IF(R62=R65,IF('Poule A-N'!F174&gt;'Poule A-N'!H174,0.0003,0),0)</f>
        <v>0</v>
      </c>
      <c r="V62" s="22">
        <f>SUM(R62:U62)</f>
        <v>0.8999999999999999</v>
      </c>
      <c r="W62" s="19">
        <f>IF(V62=V63,IF('Poule A-N'!I164&lt;'Poule A-N'!I165,0.00003,0),0)</f>
        <v>0</v>
      </c>
      <c r="X62" s="20">
        <f>IF(V62=V64,IF('Poule A-N'!I164&lt;'Poule A-N'!I166,0.00003,0),0)</f>
        <v>0</v>
      </c>
      <c r="Y62" s="20">
        <f>IF(V62=V65,IF('Poule A-N'!I164&lt;'Poule A-N'!I167,0.00003,0),0)</f>
        <v>0</v>
      </c>
      <c r="Z62" s="22">
        <f>SUM(V62:Y62)</f>
        <v>0.8999999999999999</v>
      </c>
      <c r="AA62" s="19">
        <f ca="1">IF(Z62=Z63,0.000001*RAND(),0)</f>
        <v>6.582535796183179E-07</v>
      </c>
      <c r="AB62" s="20">
        <f ca="1">IF(Z62=Z64,0.000001*RAND(),0)</f>
        <v>4.888014445004698E-07</v>
      </c>
      <c r="AC62" s="20">
        <f ca="1">IF(Z62=Z65,0.000001*RAND(),0)</f>
        <v>3.734866419862417E-07</v>
      </c>
      <c r="AD62" s="20" t="str">
        <f>A62</f>
        <v>Capelle</v>
      </c>
      <c r="AE62" s="22">
        <f>SUM(Z62:AC62)</f>
        <v>0.900001520541666</v>
      </c>
      <c r="AF62" s="23">
        <f>1+IF(AE62&lt;AE63,1,0)+IF(AE62&lt;AE64,1,0)+IF(AE62&lt;AE65,1,0)</f>
        <v>3</v>
      </c>
      <c r="AG62" s="19" t="str">
        <f>IF(AF62=1,A62,IF(AF63=1,A63,IF(AF64=1,A64,IF(AF65=1,A65,"ERROR"))))</f>
        <v>F.C. Saniesan</v>
      </c>
      <c r="AH62" s="20">
        <f>IF(AF62=1,B62,IF(AF63=1,B63,IF(AF64=1,B64,IF(AF65=1,B65,"ERROR"))))</f>
        <v>0</v>
      </c>
      <c r="AI62" s="20">
        <f>IF(AF62=1,C62,IF(AF63=1,C63,IF(AF64=1,C64,IF(AF65=1,C65,"ERROR"))))</f>
        <v>0</v>
      </c>
      <c r="AJ62" s="20">
        <f>IF(AF62=1,D62,IF(AF63=1,D63,IF(AF64=1,D64,IF(AF65=1,D65,"ERROR"))))</f>
        <v>0</v>
      </c>
      <c r="AK62" s="20">
        <f>IF(AF62=1,E62,IF(AF63=1,E63,IF(AF64=1,E64,IF(AF65=1,E65,"ERROR"))))</f>
        <v>0</v>
      </c>
      <c r="AL62" s="21">
        <f>IF(AF62=1,F62,IF(AF63=1,F63,IF(AF64=1,F64,IF(AF65=1,F65,"ERROR"))))</f>
        <v>0</v>
      </c>
    </row>
    <row r="63" spans="1:38" ht="12.75">
      <c r="A63" s="19" t="str">
        <f>'Poule A-N'!A165</f>
        <v>B.S.M.</v>
      </c>
      <c r="B63" s="20">
        <f>COUNT('Poule A-N'!H170,'Poule A-N'!F173,'Poule A-N'!F175)</f>
        <v>0</v>
      </c>
      <c r="C63" s="20">
        <f>IF('Poule A-N'!H170&gt;'Poule A-N'!F170,3,IF('Poule A-N'!H170&lt;'Poule A-N'!F170,0,1))+IF('Poule A-N'!F173&gt;'Poule A-N'!H173,3,IF('Poule A-N'!F173&lt;'Poule A-N'!H173,0,1))+IF('Poule A-N'!F175&gt;'Poule A-N'!H175,3,IF('Poule A-N'!F175&lt;'Poule A-N'!H175,0,1))-(3-B63)</f>
        <v>0</v>
      </c>
      <c r="D63" s="20">
        <f>'Poule A-N'!H170+'Poule A-N'!F173+'Poule A-N'!F175</f>
        <v>0</v>
      </c>
      <c r="E63" s="20">
        <f>'Poule A-N'!F170+'Poule A-N'!H173+'Poule A-N'!H175</f>
        <v>0</v>
      </c>
      <c r="F63" s="21">
        <f>D63-E63</f>
        <v>0</v>
      </c>
      <c r="G63" s="19">
        <f>IF(C63&gt;C62,1,IF(C63&lt;C62,0,0.3))</f>
        <v>0.3</v>
      </c>
      <c r="H63" s="20">
        <f>IF(C63&gt;C64,1,IF(C63&lt;C64,0,0.3))</f>
        <v>0.3</v>
      </c>
      <c r="I63" s="20">
        <f>IF(C63&gt;C65,1,IF(C63&lt;C65,0,0.3))</f>
        <v>0.3</v>
      </c>
      <c r="J63" s="22">
        <f>SUM(G63:I63)</f>
        <v>0.8999999999999999</v>
      </c>
      <c r="K63" s="19">
        <f>IF(J63=J62,IF(F63&gt;F62,0.03,0),0)</f>
        <v>0</v>
      </c>
      <c r="L63" s="20">
        <f>IF(J63=J64,IF(F63&gt;F64,0.03,0),0)</f>
        <v>0</v>
      </c>
      <c r="M63" s="20">
        <f>IF(J63=J65,IF(F63&gt;F65,0.03,0),0)</f>
        <v>0</v>
      </c>
      <c r="N63" s="22">
        <f>SUM(J63:M63)</f>
        <v>0.8999999999999999</v>
      </c>
      <c r="O63" s="19">
        <f>IF(N63=N62,IF(D63&gt;D62,0.003,0),0)</f>
        <v>0</v>
      </c>
      <c r="P63" s="20">
        <f>IF(N63=N64,IF(D63&gt;D64,0.003,0),0)</f>
        <v>0</v>
      </c>
      <c r="Q63" s="20">
        <f>IF(N63=N65,IF(D63&gt;D65,0.003,0),0)</f>
        <v>0</v>
      </c>
      <c r="R63" s="22">
        <f>SUM(N63:Q63)</f>
        <v>0.8999999999999999</v>
      </c>
      <c r="S63" s="19">
        <f>IF(R63=R62,IF('Poule A-N'!H170&gt;'Poule A-N'!F170,0.0003,0),0)</f>
        <v>0</v>
      </c>
      <c r="T63" s="20">
        <f>IF(R63=R64,IF('Poule A-N'!F175&gt;'Poule A-N'!H175,0.0003,0),0)</f>
        <v>0</v>
      </c>
      <c r="U63" s="20">
        <f>IF(R63=R65,IF('Poule A-N'!F173&gt;'Poule A-N'!H173,0.0003,0),0)</f>
        <v>0</v>
      </c>
      <c r="V63" s="22">
        <f>SUM(R63:U63)</f>
        <v>0.8999999999999999</v>
      </c>
      <c r="W63" s="19">
        <f>IF(V63=V62,IF('Poule A-N'!I165&lt;'Poule A-N'!I164,0.00003,0),0)</f>
        <v>0</v>
      </c>
      <c r="X63" s="20">
        <f>IF(V63=V64,IF('Poule A-N'!I165&lt;'Poule A-N'!I166,0.00003,0),0)</f>
        <v>0</v>
      </c>
      <c r="Y63" s="20">
        <f>IF(V63=V65,IF('Poule A-N'!I165&lt;'Poule A-N'!I167,0.00003,0),0)</f>
        <v>0</v>
      </c>
      <c r="Z63" s="22">
        <f>SUM(V63:Y63)</f>
        <v>0.8999999999999999</v>
      </c>
      <c r="AA63" s="19">
        <f ca="1">IF(Z63=Z62,0.000001*RAND(),0)</f>
        <v>7.544803153569046E-08</v>
      </c>
      <c r="AB63" s="20">
        <f ca="1">IF(Z63=Z64,0.000001*RAND(),0)</f>
        <v>5.015100663576776E-07</v>
      </c>
      <c r="AC63" s="20">
        <f ca="1">IF(Z63=Z65,0.000001*RAND(),0)</f>
        <v>5.90541163635323E-07</v>
      </c>
      <c r="AD63" s="20" t="str">
        <f>A63</f>
        <v>B.S.M.</v>
      </c>
      <c r="AE63" s="22">
        <f>SUM(Z63:AC63)</f>
        <v>0.9000011674992614</v>
      </c>
      <c r="AF63" s="23">
        <f>1+IF(AE63&lt;AE64,1,0)+IF(AE63&lt;AE65,1,0)+IF(AE63&lt;AE62,1,0)</f>
        <v>4</v>
      </c>
      <c r="AG63" s="19" t="str">
        <f>IF(AF62=2,A62,IF(AF63=2,A63,IF(AF64=2,A64,IF(AF65=2,A65,"ERROR"))))</f>
        <v>rivieren jongens</v>
      </c>
      <c r="AH63" s="20">
        <f>IF(AF62=2,B62,IF(AF63=2,B63,IF(AF64=2,B64,IF(AF65=2,B65,"ERROR"))))</f>
        <v>0</v>
      </c>
      <c r="AI63" s="20">
        <f>IF(AF62=2,C62,IF(AF63=2,C63,IF(AF64=2,C64,IF(AF65=2,C65,"ERROR"))))</f>
        <v>0</v>
      </c>
      <c r="AJ63" s="20">
        <f>IF(AF62=2,D62,IF(AF63=2,D63,IF(AF64=2,D64,IF(AF65=2,D65,"ERROR"))))</f>
        <v>0</v>
      </c>
      <c r="AK63" s="20">
        <f>IF(AF62=2,E62,IF(AF63=2,E63,IF(AF64=2,E64,IF(AF65=2,E65,"ERROR"))))</f>
        <v>0</v>
      </c>
      <c r="AL63" s="21">
        <f>IF(AF62=2,F62,IF(AF63=2,F63,IF(AF64=2,F64,IF(AF65=2,F65,"ERROR"))))</f>
        <v>0</v>
      </c>
    </row>
    <row r="64" spans="1:39" ht="12.75">
      <c r="A64" s="19" t="str">
        <f>'Poule A-N'!A166</f>
        <v>rivieren jongens</v>
      </c>
      <c r="B64" s="20">
        <f>COUNT('Poule A-N'!F171,'Poule A-N'!H172,'Poule A-N'!H175)</f>
        <v>0</v>
      </c>
      <c r="C64" s="20">
        <f>IF('Poule A-N'!F171&gt;'Poule A-N'!H171,3,IF('Poule A-N'!F171&lt;'Poule A-N'!H171,0,1))+IF('Poule A-N'!H172&gt;'Poule A-N'!F172,3,IF('Poule A-N'!H172&lt;'Poule A-N'!F172,0,1))+IF('Poule A-N'!H175&gt;'Poule A-N'!F175,3,IF('Poule A-N'!H175&lt;'Poule A-N'!F175,0,1))-(3-B64)</f>
        <v>0</v>
      </c>
      <c r="D64" s="20">
        <f>'Poule A-N'!F171+'Poule A-N'!H172+'Poule A-N'!H175</f>
        <v>0</v>
      </c>
      <c r="E64" s="20">
        <f>'Poule A-N'!H171+'Poule A-N'!F172+'Poule A-N'!F175</f>
        <v>0</v>
      </c>
      <c r="F64" s="21">
        <f>D64-E64</f>
        <v>0</v>
      </c>
      <c r="G64" s="19">
        <f>IF(C64&gt;C62,1,IF(C64&lt;C62,0,0.3))</f>
        <v>0.3</v>
      </c>
      <c r="H64" s="20">
        <f>IF(C64&gt;C63,1,IF(C64&lt;C63,0,0.3))</f>
        <v>0.3</v>
      </c>
      <c r="I64" s="20">
        <f>IF(C64&gt;C65,1,IF(C64&lt;C65,0,0.3))</f>
        <v>0.3</v>
      </c>
      <c r="J64" s="22">
        <f>SUM(G64:I64)</f>
        <v>0.8999999999999999</v>
      </c>
      <c r="K64" s="19">
        <f>IF(J64=J62,IF(F64&gt;F62,0.03,0),0)</f>
        <v>0</v>
      </c>
      <c r="L64" s="20">
        <f>IF(J64=J63,IF(F64&gt;F63,0.03,0),0)</f>
        <v>0</v>
      </c>
      <c r="M64" s="20">
        <f>IF(J64=J65,IF(F64&gt;F65,0.03,0),0)</f>
        <v>0</v>
      </c>
      <c r="N64" s="22">
        <f>SUM(J64:M64)</f>
        <v>0.8999999999999999</v>
      </c>
      <c r="O64" s="19">
        <f>IF(N64=N62,IF(D64&gt;D62,0.003,0),0)</f>
        <v>0</v>
      </c>
      <c r="P64" s="20">
        <f>IF(N64=N63,IF(D64&gt;D63,0.003,0),0)</f>
        <v>0</v>
      </c>
      <c r="Q64" s="20">
        <f>IF(N64=N65,IF(D64&gt;D65,0.003,0),0)</f>
        <v>0</v>
      </c>
      <c r="R64" s="22">
        <f>SUM(N64:Q64)</f>
        <v>0.8999999999999999</v>
      </c>
      <c r="S64" s="19">
        <f>IF(R64=R62,IF('Poule A-N'!H172&gt;'Poule A-N'!F172,0.0003,0),0)</f>
        <v>0</v>
      </c>
      <c r="T64" s="20">
        <f>IF(R64=R63,IF('Poule A-N'!H175&gt;'Poule A-N'!F175,0.0003,0),0)</f>
        <v>0</v>
      </c>
      <c r="U64" s="20">
        <f>IF(R64=R65,IF('Poule A-N'!F171&gt;'Poule A-N'!H171,0.0003,0),0)</f>
        <v>0</v>
      </c>
      <c r="V64" s="22">
        <f>SUM(R64:U64)</f>
        <v>0.8999999999999999</v>
      </c>
      <c r="W64" s="19">
        <f>IF(V64=V62,IF('Poule A-N'!I166&lt;'Poule A-N'!I164,0.00003,0),0)</f>
        <v>0</v>
      </c>
      <c r="X64" s="20">
        <f>IF(V64=V63,IF('Poule A-N'!I166&lt;'Poule A-N'!I165,0.00003,0),0)</f>
        <v>0</v>
      </c>
      <c r="Y64" s="20">
        <f>IF(V64=V65,IF('Poule A-N'!I166&lt;'Poule A-N'!I167,0.00003,0),0)</f>
        <v>0</v>
      </c>
      <c r="Z64" s="22">
        <f>SUM(V64:Y64)</f>
        <v>0.8999999999999999</v>
      </c>
      <c r="AA64" s="19">
        <f ca="1">IF(Z64=Z62,0.000001*RAND(),0)</f>
        <v>8.413557108718947E-07</v>
      </c>
      <c r="AB64" s="20">
        <f ca="1">IF(Z64=Z63,0.000001*RAND(),0)</f>
        <v>5.446157571589963E-07</v>
      </c>
      <c r="AC64" s="20">
        <f ca="1">IF(Z64=Z65,0.000001*RAND(),0)</f>
        <v>4.713028341445897E-07</v>
      </c>
      <c r="AD64" s="20" t="str">
        <f>A64</f>
        <v>rivieren jongens</v>
      </c>
      <c r="AE64" s="22">
        <f>SUM(Z64:AC64)</f>
        <v>0.900001857274302</v>
      </c>
      <c r="AF64" s="23">
        <f>1+IF(AE64&lt;AE65,1,0)+IF(AE64&lt;AE62,1,0)+IF(AE64&lt;AE63,1,0)</f>
        <v>2</v>
      </c>
      <c r="AG64" s="19" t="str">
        <f>IF(AF62=3,A62,IF(AF63=3,A63,IF(AF64=3,A64,IF(AF65=3,A65,"ERROR"))))</f>
        <v>Capelle</v>
      </c>
      <c r="AH64" s="20">
        <f>IF(AF62=3,B62,IF(AF63=3,B63,IF(AF64=3,B64,IF(AF65=3,B65,"ERROR"))))</f>
        <v>0</v>
      </c>
      <c r="AI64" s="20">
        <f>IF(AF62=3,C62,IF(AF63=3,C63,IF(AF64=3,C64,IF(AF65=3,C65,"ERROR"))))</f>
        <v>0</v>
      </c>
      <c r="AJ64" s="20">
        <f>IF(AF62=3,D62,IF(AF63=3,D63,IF(AF64=3,D64,IF(AF65=3,D65,"ERROR"))))</f>
        <v>0</v>
      </c>
      <c r="AK64" s="20">
        <f>IF(AF62=3,E62,IF(AF63=3,E63,IF(AF64=3,E64,IF(AF65=3,E65,"ERROR"))))</f>
        <v>0</v>
      </c>
      <c r="AL64" s="21">
        <f>IF(AF62=3,F62,IF(AF63=3,F63,IF(AF64=3,F64,IF(AF65=3,F65,"ERROR"))))</f>
        <v>0</v>
      </c>
      <c r="AM64" s="9">
        <f>IF(AG64=A62,'Poule A-N'!I164,IF(AG64=A63,'Poule A-N'!I165,IF(AG64=A64,'Poule A-N'!I166,'Poule A-N'!I167)))</f>
        <v>0</v>
      </c>
    </row>
    <row r="65" spans="1:38" ht="12.75">
      <c r="A65" s="24" t="str">
        <f>'Poule A-N'!A167</f>
        <v>F.C. Saniesan</v>
      </c>
      <c r="B65" s="25">
        <f>COUNT('Poule A-N'!H171,'Poule A-N'!H173,'Poule A-N'!H174)</f>
        <v>0</v>
      </c>
      <c r="C65" s="25">
        <f>IF('Poule A-N'!H171&gt;'Poule A-N'!F171,3,IF('Poule A-N'!H171&lt;'Poule A-N'!F171,0,1))+IF('Poule A-N'!H173&gt;'Poule A-N'!F173,3,IF('Poule A-N'!H173&lt;'Poule A-N'!F173,0,1))+IF('Poule A-N'!H174&gt;'Poule A-N'!F174,3,IF('Poule A-N'!H174&lt;'Poule A-N'!F174,0,1))-(3-B65)</f>
        <v>0</v>
      </c>
      <c r="D65" s="25">
        <f>'Poule A-N'!H171+'Poule A-N'!H173+'Poule A-N'!H174</f>
        <v>0</v>
      </c>
      <c r="E65" s="25">
        <f>'Poule A-N'!F171+'Poule A-N'!F173+'Poule A-N'!F174</f>
        <v>0</v>
      </c>
      <c r="F65" s="26">
        <f>D65-E65</f>
        <v>0</v>
      </c>
      <c r="G65" s="24">
        <f>IF(C65&gt;C62,1,IF(C65&lt;C62,0,0.3))</f>
        <v>0.3</v>
      </c>
      <c r="H65" s="25">
        <f>IF(C65&gt;C63,1,IF(C65&lt;C63,0,0.3))</f>
        <v>0.3</v>
      </c>
      <c r="I65" s="25">
        <f>IF(C65&gt;C64,1,IF(C65&lt;C64,0,0.3))</f>
        <v>0.3</v>
      </c>
      <c r="J65" s="27">
        <f>SUM(G65:I65)</f>
        <v>0.8999999999999999</v>
      </c>
      <c r="K65" s="24">
        <f>IF(J65=J62,IF(F65&gt;F62,0.03,0),0)</f>
        <v>0</v>
      </c>
      <c r="L65" s="25">
        <f>IF(J65=J63,IF(F65&gt;F63,0.03,0),0)</f>
        <v>0</v>
      </c>
      <c r="M65" s="25">
        <f>IF(J65=J64,IF(F65&gt;F64,0.03,0),0)</f>
        <v>0</v>
      </c>
      <c r="N65" s="27">
        <f>SUM(J65:M65)</f>
        <v>0.8999999999999999</v>
      </c>
      <c r="O65" s="24">
        <f>IF(N65=N62,IF(D65&gt;D62,0.003,0),0)</f>
        <v>0</v>
      </c>
      <c r="P65" s="25">
        <f>IF(N65=N63,IF(D65&gt;D63,0.003,0),0)</f>
        <v>0</v>
      </c>
      <c r="Q65" s="25">
        <f>IF(N65=N64,IF(D65&gt;D64,0.003,0),0)</f>
        <v>0</v>
      </c>
      <c r="R65" s="27">
        <f>SUM(N65:Q65)</f>
        <v>0.8999999999999999</v>
      </c>
      <c r="S65" s="24">
        <f>IF(R65=R62,IF('Poule A-N'!H174&gt;'Poule A-N'!F174,0.0003,0),0)</f>
        <v>0</v>
      </c>
      <c r="T65" s="25">
        <f>IF(R65=R63,IF('Poule A-N'!H173&gt;'Poule A-N'!F173,0.0003,0),0)</f>
        <v>0</v>
      </c>
      <c r="U65" s="25">
        <f>IF(R65=R64,IF('Poule A-N'!H171&gt;'Poule A-N'!F171,0.0003,0),0)</f>
        <v>0</v>
      </c>
      <c r="V65" s="27">
        <f>SUM(R65:U65)</f>
        <v>0.8999999999999999</v>
      </c>
      <c r="W65" s="24">
        <f>IF(V65=V62,IF('Poule A-N'!I167&lt;'Poule A-N'!I164,0.00003,0),0)</f>
        <v>0</v>
      </c>
      <c r="X65" s="25">
        <f>IF(V65=V63,IF('Poule A-N'!I167&lt;'Poule A-N'!I165,0.00003,0),0)</f>
        <v>0</v>
      </c>
      <c r="Y65" s="25">
        <f>IF(V65=V64,IF('Poule A-N'!I167&lt;'Poule A-N'!I166,0.00003,0),0)</f>
        <v>0</v>
      </c>
      <c r="Z65" s="27">
        <f>SUM(V65:Y65)</f>
        <v>0.8999999999999999</v>
      </c>
      <c r="AA65" s="24">
        <f ca="1">IF(Z65=Z62,0.000001*RAND(),0)</f>
        <v>5.968275437626964E-07</v>
      </c>
      <c r="AB65" s="25">
        <f ca="1">IF(Z65=Z63,0.000001*RAND(),0)</f>
        <v>6.84370588784005E-07</v>
      </c>
      <c r="AC65" s="25">
        <f ca="1">IF(Z65=Z64,0.000001*RAND(),0)</f>
        <v>6.19905195131798E-07</v>
      </c>
      <c r="AD65" s="25" t="str">
        <f>A65</f>
        <v>F.C. Saniesan</v>
      </c>
      <c r="AE65" s="27">
        <f>SUM(Z65:AC65)</f>
        <v>0.9000019011033276</v>
      </c>
      <c r="AF65" s="28">
        <f>1+IF(AE65&lt;AE62,1,0)+IF(AE65&lt;AE63,1,0)+IF(AE65&lt;AE64,1,0)</f>
        <v>1</v>
      </c>
      <c r="AG65" s="24" t="str">
        <f>IF(AF62=4,A62,IF(AF63=4,A63,IF(AF64=4,A64,IF(AF65=4,A65,"ERROR"))))</f>
        <v>B.S.M.</v>
      </c>
      <c r="AH65" s="25">
        <f>IF(AF62=4,B62,IF(AF63=4,B63,IF(AF64=4,B64,IF(AF65=4,B65,"ERROR"))))</f>
        <v>0</v>
      </c>
      <c r="AI65" s="25">
        <f>IF(AF62=4,C62,IF(AF63=4,C63,IF(AF64=4,C64,IF(AF65=4,C65,"ERROR"))))</f>
        <v>0</v>
      </c>
      <c r="AJ65" s="25">
        <f>IF(AF62=4,D62,IF(AF63=4,D63,IF(AF64=4,D64,IF(AF65=4,D65,"ERROR"))))</f>
        <v>0</v>
      </c>
      <c r="AK65" s="25">
        <f>IF(AF62=4,E62,IF(AF63=4,E63,IF(AF64=4,E64,IF(AF65=4,E65,"ERROR"))))</f>
        <v>0</v>
      </c>
      <c r="AL65" s="26">
        <f>IF(AF62=4,F62,IF(AF63=4,F63,IF(AF64=4,F64,IF(AF65=4,F65,"ERROR"))))</f>
        <v>0</v>
      </c>
    </row>
    <row r="67" spans="1:38" ht="12.75">
      <c r="A67" s="15" t="s">
        <v>215</v>
      </c>
      <c r="B67" s="16" t="s">
        <v>178</v>
      </c>
      <c r="C67" s="16" t="s">
        <v>177</v>
      </c>
      <c r="D67" s="16" t="s">
        <v>179</v>
      </c>
      <c r="E67" s="16" t="s">
        <v>180</v>
      </c>
      <c r="F67" s="17" t="s">
        <v>181</v>
      </c>
      <c r="G67" s="15" t="s">
        <v>177</v>
      </c>
      <c r="H67" s="16"/>
      <c r="I67" s="16"/>
      <c r="J67" s="17"/>
      <c r="K67" s="15" t="s">
        <v>181</v>
      </c>
      <c r="L67" s="16"/>
      <c r="M67" s="16"/>
      <c r="N67" s="17"/>
      <c r="O67" s="15" t="s">
        <v>179</v>
      </c>
      <c r="P67" s="16"/>
      <c r="Q67" s="16"/>
      <c r="R67" s="17"/>
      <c r="S67" s="15" t="s">
        <v>186</v>
      </c>
      <c r="T67" s="16"/>
      <c r="U67" s="16"/>
      <c r="V67" s="17"/>
      <c r="W67" s="15" t="s">
        <v>187</v>
      </c>
      <c r="X67" s="16"/>
      <c r="Y67" s="16"/>
      <c r="Z67" s="17"/>
      <c r="AA67" s="15" t="s">
        <v>188</v>
      </c>
      <c r="AB67" s="16"/>
      <c r="AC67" s="16"/>
      <c r="AD67" s="16"/>
      <c r="AE67" s="17"/>
      <c r="AF67" s="18" t="s">
        <v>189</v>
      </c>
      <c r="AG67" s="15" t="s">
        <v>190</v>
      </c>
      <c r="AH67" s="16"/>
      <c r="AI67" s="16"/>
      <c r="AJ67" s="16"/>
      <c r="AK67" s="16"/>
      <c r="AL67" s="17"/>
    </row>
    <row r="68" spans="1:38" ht="12.75">
      <c r="A68" s="19" t="str">
        <f>'Poule A-N'!A180</f>
        <v>M.E.S.T.</v>
      </c>
      <c r="B68" s="20">
        <f>COUNT('Poule A-N'!F186,'Poule A-N'!F188,'Poule A-N'!F190)</f>
        <v>0</v>
      </c>
      <c r="C68" s="20">
        <f>IF('Poule A-N'!F186&gt;'Poule A-N'!H186,3,IF('Poule A-N'!F186&lt;'Poule A-N'!H186,0,1))+IF('Poule A-N'!F188&gt;'Poule A-N'!H188,3,IF('Poule A-N'!F188&lt;'Poule A-N'!H188,0,1))+IF('Poule A-N'!F190&gt;'Poule A-N'!H190,3,IF('Poule A-N'!F190&lt;'Poule A-N'!H190,0,1))-(3-B68)</f>
        <v>0</v>
      </c>
      <c r="D68" s="20">
        <f>'Poule A-N'!F186+'Poule A-N'!F188+'Poule A-N'!F190</f>
        <v>0</v>
      </c>
      <c r="E68" s="20">
        <f>'Poule A-N'!H186+'Poule A-N'!H188+'Poule A-N'!H190</f>
        <v>0</v>
      </c>
      <c r="F68" s="21">
        <f>D68-E68</f>
        <v>0</v>
      </c>
      <c r="G68" s="19">
        <f>IF(C68&gt;C69,1,IF(C68&lt;C69,0,0.3))</f>
        <v>0.3</v>
      </c>
      <c r="H68" s="20">
        <f>IF(C68&gt;C70,1,IF(C68&lt;C70,0,0.3))</f>
        <v>0.3</v>
      </c>
      <c r="I68" s="20">
        <f>IF(C68&gt;C71,1,IF(C68&lt;C71,0,0.3))</f>
        <v>0.3</v>
      </c>
      <c r="J68" s="22">
        <f>SUM(G68:I68)</f>
        <v>0.8999999999999999</v>
      </c>
      <c r="K68" s="19">
        <f>IF(J68=J69,IF(F68&gt;F69,0.03,0),0)</f>
        <v>0</v>
      </c>
      <c r="L68" s="20">
        <f>IF(J68=J70,IF(F68&gt;F70,0.03,0),0)</f>
        <v>0</v>
      </c>
      <c r="M68" s="20">
        <f>IF(J68=J71,IF(F68&gt;F71,0.03,0),0)</f>
        <v>0</v>
      </c>
      <c r="N68" s="22">
        <f>SUM(J68:M68)</f>
        <v>0.8999999999999999</v>
      </c>
      <c r="O68" s="19">
        <f>IF(N68=N69,IF(D68&gt;D69,0.003,0),0)</f>
        <v>0</v>
      </c>
      <c r="P68" s="20">
        <f>IF(N68=N70,IF(D68&gt;D70,0.003,0),0)</f>
        <v>0</v>
      </c>
      <c r="Q68" s="20">
        <f>IF(N68=N71,IF(D68&gt;D71,0.003,0),0)</f>
        <v>0</v>
      </c>
      <c r="R68" s="22">
        <f>SUM(N68:Q68)</f>
        <v>0.8999999999999999</v>
      </c>
      <c r="S68" s="19">
        <f>IF(R68=R69,IF('Poule A-N'!F186&gt;'Poule A-N'!H186,0.0003,0),0)</f>
        <v>0</v>
      </c>
      <c r="T68" s="20">
        <f>IF(R68=R70,IF('Poule A-N'!F188&gt;'Poule A-N'!H188,0.0003,0),0)</f>
        <v>0</v>
      </c>
      <c r="U68" s="20">
        <f>IF(R68=R71,IF('Poule A-N'!F190&gt;'Poule A-N'!H190,0.0003,0),0)</f>
        <v>0</v>
      </c>
      <c r="V68" s="22">
        <f>SUM(R68:U68)</f>
        <v>0.8999999999999999</v>
      </c>
      <c r="W68" s="19">
        <f>IF(V68=V69,IF('Poule A-N'!I180&lt;'Poule A-N'!I181,0.00003,0),0)</f>
        <v>0</v>
      </c>
      <c r="X68" s="20">
        <f>IF(V68=V70,IF('Poule A-N'!I180&lt;'Poule A-N'!I182,0.00003,0),0)</f>
        <v>0</v>
      </c>
      <c r="Y68" s="20">
        <f>IF(V68=V71,IF('Poule A-N'!I180&lt;'Poule A-N'!I183,0.00003,0),0)</f>
        <v>0</v>
      </c>
      <c r="Z68" s="22">
        <f>SUM(V68:Y68)</f>
        <v>0.8999999999999999</v>
      </c>
      <c r="AA68" s="19">
        <f ca="1">IF(Z68=Z69,0.000001*RAND(),0)</f>
        <v>3.3856846883381393E-07</v>
      </c>
      <c r="AB68" s="20">
        <f ca="1">IF(Z68=Z70,0.000001*RAND(),0)</f>
        <v>9.55266512343158E-07</v>
      </c>
      <c r="AC68" s="20">
        <f ca="1">IF(Z68=Z71,0.000001*RAND(),0)</f>
        <v>4.563111270940994E-07</v>
      </c>
      <c r="AD68" s="20" t="str">
        <f>A68</f>
        <v>M.E.S.T.</v>
      </c>
      <c r="AE68" s="22">
        <f>SUM(Z68:AC68)</f>
        <v>0.9000017501461082</v>
      </c>
      <c r="AF68" s="23">
        <f>1+IF(AE68&lt;AE69,1,0)+IF(AE68&lt;AE70,1,0)+IF(AE68&lt;AE71,1,0)</f>
        <v>2</v>
      </c>
      <c r="AG68" s="19" t="str">
        <f>IF(AF68=1,A68,IF(AF69=1,A69,IF(AF70=1,A70,IF(AF71=1,A71,"ERROR"))))</f>
        <v>Delitze FC</v>
      </c>
      <c r="AH68" s="20">
        <f>IF(AF68=1,B68,IF(AF69=1,B69,IF(AF70=1,B70,IF(AF71=1,B71,"ERROR"))))</f>
        <v>0</v>
      </c>
      <c r="AI68" s="20">
        <f>IF(AF68=1,C68,IF(AF69=1,C69,IF(AF70=1,C70,IF(AF71=1,C71,"ERROR"))))</f>
        <v>0</v>
      </c>
      <c r="AJ68" s="20">
        <f>IF(AF68=1,D68,IF(AF69=1,D69,IF(AF70=1,D70,IF(AF71=1,D71,"ERROR"))))</f>
        <v>0</v>
      </c>
      <c r="AK68" s="20">
        <f>IF(AF68=1,E68,IF(AF69=1,E69,IF(AF70=1,E70,IF(AF71=1,E71,"ERROR"))))</f>
        <v>0</v>
      </c>
      <c r="AL68" s="21">
        <f>IF(AF68=1,F68,IF(AF69=1,F69,IF(AF70=1,F70,IF(AF71=1,F71,"ERROR"))))</f>
        <v>0</v>
      </c>
    </row>
    <row r="69" spans="1:38" ht="12.75">
      <c r="A69" s="19" t="str">
        <f>'Poule A-N'!A181</f>
        <v>Ashaman Arise</v>
      </c>
      <c r="B69" s="20">
        <f>COUNT('Poule A-N'!H186,'Poule A-N'!F189,'Poule A-N'!F191)</f>
        <v>0</v>
      </c>
      <c r="C69" s="20">
        <f>IF('Poule A-N'!H186&gt;'Poule A-N'!F186,3,IF('Poule A-N'!H186&lt;'Poule A-N'!F186,0,1))+IF('Poule A-N'!F189&gt;'Poule A-N'!H189,3,IF('Poule A-N'!F189&lt;'Poule A-N'!H189,0,1))+IF('Poule A-N'!F191&gt;'Poule A-N'!H191,3,IF('Poule A-N'!F191&lt;'Poule A-N'!H191,0,1))-(3-B69)</f>
        <v>0</v>
      </c>
      <c r="D69" s="20">
        <f>'Poule A-N'!H186+'Poule A-N'!F189+'Poule A-N'!F191</f>
        <v>0</v>
      </c>
      <c r="E69" s="20">
        <f>'Poule A-N'!F186+'Poule A-N'!H189+'Poule A-N'!H191</f>
        <v>0</v>
      </c>
      <c r="F69" s="21">
        <f>D69-E69</f>
        <v>0</v>
      </c>
      <c r="G69" s="19">
        <f>IF(C69&gt;C68,1,IF(C69&lt;C68,0,0.3))</f>
        <v>0.3</v>
      </c>
      <c r="H69" s="20">
        <f>IF(C69&gt;C70,1,IF(C69&lt;C70,0,0.3))</f>
        <v>0.3</v>
      </c>
      <c r="I69" s="20">
        <f>IF(C69&gt;C71,1,IF(C69&lt;C71,0,0.3))</f>
        <v>0.3</v>
      </c>
      <c r="J69" s="22">
        <f>SUM(G69:I69)</f>
        <v>0.8999999999999999</v>
      </c>
      <c r="K69" s="19">
        <f>IF(J69=J68,IF(F69&gt;F68,0.03,0),0)</f>
        <v>0</v>
      </c>
      <c r="L69" s="20">
        <f>IF(J69=J70,IF(F69&gt;F70,0.03,0),0)</f>
        <v>0</v>
      </c>
      <c r="M69" s="20">
        <f>IF(J69=J71,IF(F69&gt;F71,0.03,0),0)</f>
        <v>0</v>
      </c>
      <c r="N69" s="22">
        <f>SUM(J69:M69)</f>
        <v>0.8999999999999999</v>
      </c>
      <c r="O69" s="19">
        <f>IF(N69=N68,IF(D69&gt;D68,0.003,0),0)</f>
        <v>0</v>
      </c>
      <c r="P69" s="20">
        <f>IF(N69=N70,IF(D69&gt;D70,0.003,0),0)</f>
        <v>0</v>
      </c>
      <c r="Q69" s="20">
        <f>IF(N69=N71,IF(D69&gt;D71,0.003,0),0)</f>
        <v>0</v>
      </c>
      <c r="R69" s="22">
        <f>SUM(N69:Q69)</f>
        <v>0.8999999999999999</v>
      </c>
      <c r="S69" s="19">
        <f>IF(R69=R68,IF('Poule A-N'!H186&gt;'Poule A-N'!F186,0.0003,0),0)</f>
        <v>0</v>
      </c>
      <c r="T69" s="20">
        <f>IF(R69=R70,IF('Poule A-N'!F191&gt;'Poule A-N'!H191,0.0003,0),0)</f>
        <v>0</v>
      </c>
      <c r="U69" s="20">
        <f>IF(R69=R71,IF('Poule A-N'!F189&gt;'Poule A-N'!H189,0.0003,0),0)</f>
        <v>0</v>
      </c>
      <c r="V69" s="22">
        <f>SUM(R69:U69)</f>
        <v>0.8999999999999999</v>
      </c>
      <c r="W69" s="19">
        <f>IF(V69=V68,IF('Poule A-N'!I181&lt;'Poule A-N'!I180,0.00003,0),0)</f>
        <v>0</v>
      </c>
      <c r="X69" s="20">
        <f>IF(V69=V70,IF('Poule A-N'!I181&lt;'Poule A-N'!I182,0.00003,0),0)</f>
        <v>0</v>
      </c>
      <c r="Y69" s="20">
        <f>IF(V69=V71,IF('Poule A-N'!I181&lt;'Poule A-N'!I183,0.00003,0),0)</f>
        <v>0</v>
      </c>
      <c r="Z69" s="22">
        <f>SUM(V69:Y69)</f>
        <v>0.8999999999999999</v>
      </c>
      <c r="AA69" s="19">
        <f ca="1">IF(Z69=Z68,0.000001*RAND(),0)</f>
        <v>8.807342819369248E-07</v>
      </c>
      <c r="AB69" s="20">
        <f ca="1">IF(Z69=Z70,0.000001*RAND(),0)</f>
        <v>6.424363078060957E-08</v>
      </c>
      <c r="AC69" s="20">
        <f ca="1">IF(Z69=Z71,0.000001*RAND(),0)</f>
        <v>6.698728149962627E-07</v>
      </c>
      <c r="AD69" s="20" t="str">
        <f>A69</f>
        <v>Ashaman Arise</v>
      </c>
      <c r="AE69" s="22">
        <f>SUM(Z69:AC69)</f>
        <v>0.9000016148507276</v>
      </c>
      <c r="AF69" s="23">
        <f>1+IF(AE69&lt;AE70,1,0)+IF(AE69&lt;AE71,1,0)+IF(AE69&lt;AE68,1,0)</f>
        <v>4</v>
      </c>
      <c r="AG69" s="19" t="str">
        <f>IF(AF68=2,A68,IF(AF69=2,A69,IF(AF70=2,A70,IF(AF71=2,A71,"ERROR"))))</f>
        <v>M.E.S.T.</v>
      </c>
      <c r="AH69" s="20">
        <f>IF(AF68=2,B68,IF(AF69=2,B69,IF(AF70=2,B70,IF(AF71=2,B71,"ERROR"))))</f>
        <v>0</v>
      </c>
      <c r="AI69" s="20">
        <f>IF(AF68=2,C68,IF(AF69=2,C69,IF(AF70=2,C70,IF(AF71=2,C71,"ERROR"))))</f>
        <v>0</v>
      </c>
      <c r="AJ69" s="20">
        <f>IF(AF68=2,D68,IF(AF69=2,D69,IF(AF70=2,D70,IF(AF71=2,D71,"ERROR"))))</f>
        <v>0</v>
      </c>
      <c r="AK69" s="20">
        <f>IF(AF68=2,E68,IF(AF69=2,E69,IF(AF70=2,E70,IF(AF71=2,E71,"ERROR"))))</f>
        <v>0</v>
      </c>
      <c r="AL69" s="21">
        <f>IF(AF68=2,F68,IF(AF69=2,F69,IF(AF70=2,F70,IF(AF71=2,F71,"ERROR"))))</f>
        <v>0</v>
      </c>
    </row>
    <row r="70" spans="1:39" ht="12.75">
      <c r="A70" s="19" t="str">
        <f>'Poule A-N'!A182</f>
        <v>The Chosen Ones</v>
      </c>
      <c r="B70" s="20">
        <f>COUNT('Poule A-N'!F187,'Poule A-N'!H188,'Poule A-N'!H191)</f>
        <v>0</v>
      </c>
      <c r="C70" s="20">
        <f>IF('Poule A-N'!F187&gt;'Poule A-N'!H187,3,IF('Poule A-N'!F187&lt;'Poule A-N'!H187,0,1))+IF('Poule A-N'!H188&gt;'Poule A-N'!F188,3,IF('Poule A-N'!H188&lt;'Poule A-N'!F188,0,1))+IF('Poule A-N'!H191&gt;'Poule A-N'!F191,3,IF('Poule A-N'!H191&lt;'Poule A-N'!F191,0,1))-(3-B70)</f>
        <v>0</v>
      </c>
      <c r="D70" s="20">
        <f>'Poule A-N'!F187+'Poule A-N'!H188+'Poule A-N'!H191</f>
        <v>0</v>
      </c>
      <c r="E70" s="20">
        <f>'Poule A-N'!H187+'Poule A-N'!F188+'Poule A-N'!F191</f>
        <v>0</v>
      </c>
      <c r="F70" s="21">
        <f>D70-E70</f>
        <v>0</v>
      </c>
      <c r="G70" s="19">
        <f>IF(C70&gt;C68,1,IF(C70&lt;C68,0,0.3))</f>
        <v>0.3</v>
      </c>
      <c r="H70" s="20">
        <f>IF(C70&gt;C69,1,IF(C70&lt;C69,0,0.3))</f>
        <v>0.3</v>
      </c>
      <c r="I70" s="20">
        <f>IF(C70&gt;C71,1,IF(C70&lt;C71,0,0.3))</f>
        <v>0.3</v>
      </c>
      <c r="J70" s="22">
        <f>SUM(G70:I70)</f>
        <v>0.8999999999999999</v>
      </c>
      <c r="K70" s="19">
        <f>IF(J70=J68,IF(F70&gt;F68,0.03,0),0)</f>
        <v>0</v>
      </c>
      <c r="L70" s="20">
        <f>IF(J70=J69,IF(F70&gt;F69,0.03,0),0)</f>
        <v>0</v>
      </c>
      <c r="M70" s="20">
        <f>IF(J70=J71,IF(F70&gt;F71,0.03,0),0)</f>
        <v>0</v>
      </c>
      <c r="N70" s="22">
        <f>SUM(J70:M70)</f>
        <v>0.8999999999999999</v>
      </c>
      <c r="O70" s="19">
        <f>IF(N70=N68,IF(D70&gt;D68,0.003,0),0)</f>
        <v>0</v>
      </c>
      <c r="P70" s="20">
        <f>IF(N70=N69,IF(D70&gt;D69,0.003,0),0)</f>
        <v>0</v>
      </c>
      <c r="Q70" s="20">
        <f>IF(N70=N71,IF(D70&gt;D71,0.003,0),0)</f>
        <v>0</v>
      </c>
      <c r="R70" s="22">
        <f>SUM(N70:Q70)</f>
        <v>0.8999999999999999</v>
      </c>
      <c r="S70" s="19">
        <f>IF(R70=R68,IF('Poule A-N'!H188&gt;'Poule A-N'!F188,0.0003,0),0)</f>
        <v>0</v>
      </c>
      <c r="T70" s="20">
        <f>IF(R70=R69,IF('Poule A-N'!H191&gt;'Poule A-N'!F191,0.0003,0),0)</f>
        <v>0</v>
      </c>
      <c r="U70" s="20">
        <f>IF(R70=R71,IF('Poule A-N'!F187&gt;'Poule A-N'!H187,0.0003,0),0)</f>
        <v>0</v>
      </c>
      <c r="V70" s="22">
        <f>SUM(R70:U70)</f>
        <v>0.8999999999999999</v>
      </c>
      <c r="W70" s="19">
        <f>IF(V70=V68,IF('Poule A-N'!I182&lt;'Poule A-N'!I180,0.00003,0),0)</f>
        <v>0</v>
      </c>
      <c r="X70" s="20">
        <f>IF(V70=V69,IF('Poule A-N'!I182&lt;'Poule A-N'!I181,0.00003,0),0)</f>
        <v>0</v>
      </c>
      <c r="Y70" s="20">
        <f>IF(V70=V71,IF('Poule A-N'!I182&lt;'Poule A-N'!I183,0.00003,0),0)</f>
        <v>0</v>
      </c>
      <c r="Z70" s="22">
        <f>SUM(V70:Y70)</f>
        <v>0.8999999999999999</v>
      </c>
      <c r="AA70" s="19">
        <f ca="1">IF(Z70=Z68,0.000001*RAND(),0)</f>
        <v>8.374343120503515E-07</v>
      </c>
      <c r="AB70" s="20">
        <f ca="1">IF(Z70=Z69,0.000001*RAND(),0)</f>
        <v>5.957465835241464E-07</v>
      </c>
      <c r="AC70" s="20">
        <f ca="1">IF(Z70=Z71,0.000001*RAND(),0)</f>
        <v>2.9421812038085005E-07</v>
      </c>
      <c r="AD70" s="20" t="str">
        <f>A70</f>
        <v>The Chosen Ones</v>
      </c>
      <c r="AE70" s="22">
        <f>SUM(Z70:AC70)</f>
        <v>0.9000017273990158</v>
      </c>
      <c r="AF70" s="23">
        <f>1+IF(AE70&lt;AE71,1,0)+IF(AE70&lt;AE68,1,0)+IF(AE70&lt;AE69,1,0)</f>
        <v>3</v>
      </c>
      <c r="AG70" s="19" t="str">
        <f>IF(AF68=3,A68,IF(AF69=3,A69,IF(AF70=3,A70,IF(AF71=3,A71,"ERROR"))))</f>
        <v>The Chosen Ones</v>
      </c>
      <c r="AH70" s="20">
        <f>IF(AF68=3,B68,IF(AF69=3,B69,IF(AF70=3,B70,IF(AF71=3,B71,"ERROR"))))</f>
        <v>0</v>
      </c>
      <c r="AI70" s="20">
        <f>IF(AF68=3,C68,IF(AF69=3,C69,IF(AF70=3,C70,IF(AF71=3,C71,"ERROR"))))</f>
        <v>0</v>
      </c>
      <c r="AJ70" s="20">
        <f>IF(AF68=3,D68,IF(AF69=3,D69,IF(AF70=3,D70,IF(AF71=3,D71,"ERROR"))))</f>
        <v>0</v>
      </c>
      <c r="AK70" s="20">
        <f>IF(AF68=3,E68,IF(AF69=3,E69,IF(AF70=3,E70,IF(AF71=3,E71,"ERROR"))))</f>
        <v>0</v>
      </c>
      <c r="AL70" s="21">
        <f>IF(AF68=3,F68,IF(AF69=3,F69,IF(AF70=3,F70,IF(AF71=3,F71,"ERROR"))))</f>
        <v>0</v>
      </c>
      <c r="AM70" s="9">
        <f>IF(AG70=A68,'Poule A-N'!I180,IF(AG70=A69,'Poule A-N'!I181,IF(AG70=A70,'Poule A-N'!I182,'Poule A-N'!I183)))</f>
        <v>0</v>
      </c>
    </row>
    <row r="71" spans="1:38" ht="12.75">
      <c r="A71" s="24" t="str">
        <f>'Poule A-N'!A183</f>
        <v>Delitze FC</v>
      </c>
      <c r="B71" s="25">
        <f>COUNT('Poule A-N'!H187,'Poule A-N'!H189,'Poule A-N'!H190)</f>
        <v>0</v>
      </c>
      <c r="C71" s="25">
        <f>IF('Poule A-N'!H187&gt;'Poule A-N'!F187,3,IF('Poule A-N'!H187&lt;'Poule A-N'!F187,0,1))+IF('Poule A-N'!H189&gt;'Poule A-N'!F189,3,IF('Poule A-N'!H189&lt;'Poule A-N'!F189,0,1))+IF('Poule A-N'!H190&gt;'Poule A-N'!F190,3,IF('Poule A-N'!H190&lt;'Poule A-N'!F190,0,1))-(3-B71)</f>
        <v>0</v>
      </c>
      <c r="D71" s="25">
        <f>'Poule A-N'!H187+'Poule A-N'!H189+'Poule A-N'!H190</f>
        <v>0</v>
      </c>
      <c r="E71" s="25">
        <f>'Poule A-N'!F187+'Poule A-N'!F189+'Poule A-N'!F190</f>
        <v>0</v>
      </c>
      <c r="F71" s="26">
        <f>D71-E71</f>
        <v>0</v>
      </c>
      <c r="G71" s="24">
        <f>IF(C71&gt;C68,1,IF(C71&lt;C68,0,0.3))</f>
        <v>0.3</v>
      </c>
      <c r="H71" s="25">
        <f>IF(C71&gt;C69,1,IF(C71&lt;C69,0,0.3))</f>
        <v>0.3</v>
      </c>
      <c r="I71" s="25">
        <f>IF(C71&gt;C70,1,IF(C71&lt;C70,0,0.3))</f>
        <v>0.3</v>
      </c>
      <c r="J71" s="27">
        <f>SUM(G71:I71)</f>
        <v>0.8999999999999999</v>
      </c>
      <c r="K71" s="24">
        <f>IF(J71=J68,IF(F71&gt;F68,0.03,0),0)</f>
        <v>0</v>
      </c>
      <c r="L71" s="25">
        <f>IF(J71=J69,IF(F71&gt;F69,0.03,0),0)</f>
        <v>0</v>
      </c>
      <c r="M71" s="25">
        <f>IF(J71=J70,IF(F71&gt;F70,0.03,0),0)</f>
        <v>0</v>
      </c>
      <c r="N71" s="27">
        <f>SUM(J71:M71)</f>
        <v>0.8999999999999999</v>
      </c>
      <c r="O71" s="24">
        <f>IF(N71=N68,IF(D71&gt;D68,0.003,0),0)</f>
        <v>0</v>
      </c>
      <c r="P71" s="25">
        <f>IF(N71=N69,IF(D71&gt;D69,0.003,0),0)</f>
        <v>0</v>
      </c>
      <c r="Q71" s="25">
        <f>IF(N71=N70,IF(D71&gt;D70,0.003,0),0)</f>
        <v>0</v>
      </c>
      <c r="R71" s="27">
        <f>SUM(N71:Q71)</f>
        <v>0.8999999999999999</v>
      </c>
      <c r="S71" s="24">
        <f>IF(R71=R68,IF('Poule A-N'!H190&gt;'Poule A-N'!F190,0.0003,0),0)</f>
        <v>0</v>
      </c>
      <c r="T71" s="25">
        <f>IF(R71=R69,IF('Poule A-N'!H189&gt;'Poule A-N'!F189,0.0003,0),0)</f>
        <v>0</v>
      </c>
      <c r="U71" s="25">
        <f>IF(R71=R70,IF('Poule A-N'!H187&gt;'Poule A-N'!F187,0.0003,0),0)</f>
        <v>0</v>
      </c>
      <c r="V71" s="27">
        <f>SUM(R71:U71)</f>
        <v>0.8999999999999999</v>
      </c>
      <c r="W71" s="24">
        <f>IF(V71=V68,IF('Poule A-N'!I183&lt;'Poule A-N'!I180,0.00003,0),0)</f>
        <v>0</v>
      </c>
      <c r="X71" s="25">
        <f>IF(V71=V69,IF('Poule A-N'!I183&lt;'Poule A-N'!I181,0.00003,0),0)</f>
        <v>0</v>
      </c>
      <c r="Y71" s="25">
        <f>IF(V71=V70,IF('Poule A-N'!I183&lt;'Poule A-N'!I182,0.00003,0),0)</f>
        <v>0</v>
      </c>
      <c r="Z71" s="27">
        <f>SUM(V71:Y71)</f>
        <v>0.8999999999999999</v>
      </c>
      <c r="AA71" s="24">
        <f ca="1">IF(Z71=Z68,0.000001*RAND(),0)</f>
        <v>9.805511178836872E-07</v>
      </c>
      <c r="AB71" s="25">
        <f ca="1">IF(Z71=Z69,0.000001*RAND(),0)</f>
        <v>3.0483977261451043E-07</v>
      </c>
      <c r="AC71" s="25">
        <f ca="1">IF(Z71=Z70,0.000001*RAND(),0)</f>
        <v>5.204076310054966E-07</v>
      </c>
      <c r="AD71" s="25" t="str">
        <f>A71</f>
        <v>Delitze FC</v>
      </c>
      <c r="AE71" s="27">
        <f>SUM(Z71:AC71)</f>
        <v>0.9000018057985214</v>
      </c>
      <c r="AF71" s="28">
        <f>1+IF(AE71&lt;AE68,1,0)+IF(AE71&lt;AE69,1,0)+IF(AE71&lt;AE70,1,0)</f>
        <v>1</v>
      </c>
      <c r="AG71" s="24" t="str">
        <f>IF(AF68=4,A68,IF(AF69=4,A69,IF(AF70=4,A70,IF(AF71=4,A71,"ERROR"))))</f>
        <v>Ashaman Arise</v>
      </c>
      <c r="AH71" s="25">
        <f>IF(AF68=4,B68,IF(AF69=4,B69,IF(AF70=4,B70,IF(AF71=4,B71,"ERROR"))))</f>
        <v>0</v>
      </c>
      <c r="AI71" s="25">
        <f>IF(AF68=4,C68,IF(AF69=4,C69,IF(AF70=4,C70,IF(AF71=4,C71,"ERROR"))))</f>
        <v>0</v>
      </c>
      <c r="AJ71" s="25">
        <f>IF(AF68=4,D68,IF(AF69=4,D69,IF(AF70=4,D70,IF(AF71=4,D71,"ERROR"))))</f>
        <v>0</v>
      </c>
      <c r="AK71" s="25">
        <f>IF(AF68=4,E68,IF(AF69=4,E69,IF(AF70=4,E70,IF(AF71=4,E71,"ERROR"))))</f>
        <v>0</v>
      </c>
      <c r="AL71" s="26">
        <f>IF(AF68=4,F68,IF(AF69=4,F69,IF(AF70=4,F70,IF(AF71=4,F71,"ERROR"))))</f>
        <v>0</v>
      </c>
    </row>
    <row r="73" spans="1:38" ht="12.75">
      <c r="A73" s="15" t="s">
        <v>216</v>
      </c>
      <c r="B73" s="16" t="s">
        <v>178</v>
      </c>
      <c r="C73" s="16" t="s">
        <v>177</v>
      </c>
      <c r="D73" s="16" t="s">
        <v>179</v>
      </c>
      <c r="E73" s="16" t="s">
        <v>180</v>
      </c>
      <c r="F73" s="17" t="s">
        <v>181</v>
      </c>
      <c r="G73" s="15" t="s">
        <v>177</v>
      </c>
      <c r="H73" s="16"/>
      <c r="I73" s="16"/>
      <c r="J73" s="17"/>
      <c r="K73" s="15" t="s">
        <v>181</v>
      </c>
      <c r="L73" s="16"/>
      <c r="M73" s="16"/>
      <c r="N73" s="17"/>
      <c r="O73" s="15" t="s">
        <v>179</v>
      </c>
      <c r="P73" s="16"/>
      <c r="Q73" s="16"/>
      <c r="R73" s="17"/>
      <c r="S73" s="15" t="s">
        <v>186</v>
      </c>
      <c r="T73" s="16"/>
      <c r="U73" s="16"/>
      <c r="V73" s="17"/>
      <c r="W73" s="15" t="s">
        <v>187</v>
      </c>
      <c r="X73" s="16"/>
      <c r="Y73" s="16"/>
      <c r="Z73" s="17"/>
      <c r="AA73" s="15" t="s">
        <v>188</v>
      </c>
      <c r="AB73" s="16"/>
      <c r="AC73" s="16"/>
      <c r="AD73" s="16"/>
      <c r="AE73" s="17"/>
      <c r="AF73" s="18" t="s">
        <v>189</v>
      </c>
      <c r="AG73" s="15" t="s">
        <v>190</v>
      </c>
      <c r="AH73" s="16"/>
      <c r="AI73" s="16"/>
      <c r="AJ73" s="16"/>
      <c r="AK73" s="16"/>
      <c r="AL73" s="17"/>
    </row>
    <row r="74" spans="1:38" ht="12.75">
      <c r="A74" s="19" t="str">
        <f>'Poule A-N'!A196</f>
        <v>Atletico Soleo</v>
      </c>
      <c r="B74" s="20">
        <f>COUNT('Poule A-N'!F202,'Poule A-N'!F204,'Poule A-N'!F206)</f>
        <v>0</v>
      </c>
      <c r="C74" s="20">
        <f>IF('Poule A-N'!F202&gt;'Poule A-N'!H202,3,IF('Poule A-N'!F202&lt;'Poule A-N'!H202,0,1))+IF('Poule A-N'!F204&gt;'Poule A-N'!H204,3,IF('Poule A-N'!F204&lt;'Poule A-N'!H204,0,1))+IF('Poule A-N'!F206&gt;'Poule A-N'!H206,3,IF('Poule A-N'!F206&lt;'Poule A-N'!H206,0,1))-(3-B74)</f>
        <v>0</v>
      </c>
      <c r="D74" s="20">
        <f>'Poule A-N'!F202+'Poule A-N'!F204+'Poule A-N'!F206</f>
        <v>0</v>
      </c>
      <c r="E74" s="20">
        <f>'Poule A-N'!H202+'Poule A-N'!H204+'Poule A-N'!H206</f>
        <v>0</v>
      </c>
      <c r="F74" s="21">
        <f>D74-E74</f>
        <v>0</v>
      </c>
      <c r="G74" s="19">
        <f>IF(C74&gt;C75,1,IF(C74&lt;C75,0,0.3))</f>
        <v>0.3</v>
      </c>
      <c r="H74" s="20">
        <f>IF(C74&gt;C76,1,IF(C74&lt;C76,0,0.3))</f>
        <v>0.3</v>
      </c>
      <c r="I74" s="20">
        <f>IF(C74&gt;C77,1,IF(C74&lt;C77,0,0.3))</f>
        <v>0.3</v>
      </c>
      <c r="J74" s="22">
        <f>SUM(G74:I74)</f>
        <v>0.8999999999999999</v>
      </c>
      <c r="K74" s="19">
        <f>IF(J74=J75,IF(F74&gt;F75,0.03,0),0)</f>
        <v>0</v>
      </c>
      <c r="L74" s="20">
        <f>IF(J74=J76,IF(F74&gt;F76,0.03,0),0)</f>
        <v>0</v>
      </c>
      <c r="M74" s="20">
        <f>IF(J74=J77,IF(F74&gt;F77,0.03,0),0)</f>
        <v>0</v>
      </c>
      <c r="N74" s="22">
        <f>SUM(J74:M74)</f>
        <v>0.8999999999999999</v>
      </c>
      <c r="O74" s="19">
        <f>IF(N74=N75,IF(D74&gt;D75,0.003,0),0)</f>
        <v>0</v>
      </c>
      <c r="P74" s="20">
        <f>IF(N74=N76,IF(D74&gt;D76,0.003,0),0)</f>
        <v>0</v>
      </c>
      <c r="Q74" s="20">
        <f>IF(N74=N77,IF(D74&gt;D77,0.003,0),0)</f>
        <v>0</v>
      </c>
      <c r="R74" s="22">
        <f>SUM(N74:Q74)</f>
        <v>0.8999999999999999</v>
      </c>
      <c r="S74" s="19">
        <f>IF(R74=R75,IF('Poule A-N'!F202&gt;'Poule A-N'!H202,0.0003,0),0)</f>
        <v>0</v>
      </c>
      <c r="T74" s="20">
        <f>IF(R74=R76,IF('Poule A-N'!F204&gt;'Poule A-N'!H204,0.0003,0),0)</f>
        <v>0</v>
      </c>
      <c r="U74" s="20">
        <f>IF(R74=R77,IF('Poule A-N'!F206&gt;'Poule A-N'!H206,0.0003,0),0)</f>
        <v>0</v>
      </c>
      <c r="V74" s="22">
        <f>SUM(R74:U74)</f>
        <v>0.8999999999999999</v>
      </c>
      <c r="W74" s="19">
        <f>IF(V74=V75,IF('Poule A-N'!I196&lt;'Poule A-N'!I197,0.00003,0),0)</f>
        <v>0</v>
      </c>
      <c r="X74" s="20">
        <f>IF(V74=V76,IF('Poule A-N'!I196&lt;'Poule A-N'!I198,0.00003,0),0)</f>
        <v>0</v>
      </c>
      <c r="Y74" s="20">
        <f>IF(V74=V77,IF('Poule A-N'!I196&lt;'Poule A-N'!I199,0.00003,0),0)</f>
        <v>0</v>
      </c>
      <c r="Z74" s="22">
        <f>SUM(V74:Y74)</f>
        <v>0.8999999999999999</v>
      </c>
      <c r="AA74" s="19">
        <f ca="1">IF(Z74=Z75,0.000001*RAND(),0)</f>
        <v>8.92067013217918E-07</v>
      </c>
      <c r="AB74" s="20">
        <f ca="1">IF(Z74=Z76,0.000001*RAND(),0)</f>
        <v>5.823705738656351E-07</v>
      </c>
      <c r="AC74" s="20">
        <f ca="1">IF(Z74=Z77,0.000001*RAND(),0)</f>
        <v>1.500378102526618E-07</v>
      </c>
      <c r="AD74" s="20" t="str">
        <f>A74</f>
        <v>Atletico Soleo</v>
      </c>
      <c r="AE74" s="22">
        <f>SUM(Z74:AC74)</f>
        <v>0.9000016244753973</v>
      </c>
      <c r="AF74" s="23">
        <f>1+IF(AE74&lt;AE75,1,0)+IF(AE74&lt;AE76,1,0)+IF(AE74&lt;AE77,1,0)</f>
        <v>1</v>
      </c>
      <c r="AG74" s="19" t="str">
        <f>IF(AF74=1,A74,IF(AF75=1,A75,IF(AF76=1,A76,IF(AF77=1,A77,"ERROR"))))</f>
        <v>Atletico Soleo</v>
      </c>
      <c r="AH74" s="20">
        <f>IF(AF74=1,B74,IF(AF75=1,B75,IF(AF76=1,B76,IF(AF77=1,B77,"ERROR"))))</f>
        <v>0</v>
      </c>
      <c r="AI74" s="20">
        <f>IF(AF74=1,C74,IF(AF75=1,C75,IF(AF76=1,C76,IF(AF77=1,C77,"ERROR"))))</f>
        <v>0</v>
      </c>
      <c r="AJ74" s="20">
        <f>IF(AF74=1,D74,IF(AF75=1,D75,IF(AF76=1,D76,IF(AF77=1,D77,"ERROR"))))</f>
        <v>0</v>
      </c>
      <c r="AK74" s="20">
        <f>IF(AF74=1,E74,IF(AF75=1,E75,IF(AF76=1,E76,IF(AF77=1,E77,"ERROR"))))</f>
        <v>0</v>
      </c>
      <c r="AL74" s="21">
        <f>IF(AF74=1,F74,IF(AF75=1,F75,IF(AF76=1,F76,IF(AF77=1,F77,"ERROR"))))</f>
        <v>0</v>
      </c>
    </row>
    <row r="75" spans="1:38" ht="12.75">
      <c r="A75" s="19" t="str">
        <f>'Poule A-N'!A197</f>
        <v>AFC Eaglewings</v>
      </c>
      <c r="B75" s="20">
        <f>COUNT('Poule A-N'!H202,'Poule A-N'!F205,'Poule A-N'!F207)</f>
        <v>0</v>
      </c>
      <c r="C75" s="20">
        <f>IF('Poule A-N'!H202&gt;'Poule A-N'!F202,3,IF('Poule A-N'!H202&lt;'Poule A-N'!F202,0,1))+IF('Poule A-N'!F205&gt;'Poule A-N'!H205,3,IF('Poule A-N'!F205&lt;'Poule A-N'!H205,0,1))+IF('Poule A-N'!F207&gt;'Poule A-N'!H207,3,IF('Poule A-N'!F207&lt;'Poule A-N'!H207,0,1))-(3-B75)</f>
        <v>0</v>
      </c>
      <c r="D75" s="20">
        <f>'Poule A-N'!H202+'Poule A-N'!F205+'Poule A-N'!F207</f>
        <v>0</v>
      </c>
      <c r="E75" s="20">
        <f>'Poule A-N'!F202+'Poule A-N'!H205+'Poule A-N'!H207</f>
        <v>0</v>
      </c>
      <c r="F75" s="21">
        <f>D75-E75</f>
        <v>0</v>
      </c>
      <c r="G75" s="19">
        <f>IF(C75&gt;C74,1,IF(C75&lt;C74,0,0.3))</f>
        <v>0.3</v>
      </c>
      <c r="H75" s="20">
        <f>IF(C75&gt;C76,1,IF(C75&lt;C76,0,0.3))</f>
        <v>0.3</v>
      </c>
      <c r="I75" s="20">
        <f>IF(C75&gt;C77,1,IF(C75&lt;C77,0,0.3))</f>
        <v>0.3</v>
      </c>
      <c r="J75" s="22">
        <f>SUM(G75:I75)</f>
        <v>0.8999999999999999</v>
      </c>
      <c r="K75" s="19">
        <f>IF(J75=J74,IF(F75&gt;F74,0.03,0),0)</f>
        <v>0</v>
      </c>
      <c r="L75" s="20">
        <f>IF(J75=J76,IF(F75&gt;F76,0.03,0),0)</f>
        <v>0</v>
      </c>
      <c r="M75" s="20">
        <f>IF(J75=J77,IF(F75&gt;F77,0.03,0),0)</f>
        <v>0</v>
      </c>
      <c r="N75" s="22">
        <f>SUM(J75:M75)</f>
        <v>0.8999999999999999</v>
      </c>
      <c r="O75" s="19">
        <f>IF(N75=N74,IF(D75&gt;D74,0.003,0),0)</f>
        <v>0</v>
      </c>
      <c r="P75" s="20">
        <f>IF(N75=N76,IF(D75&gt;D76,0.003,0),0)</f>
        <v>0</v>
      </c>
      <c r="Q75" s="20">
        <f>IF(N75=N77,IF(D75&gt;D77,0.003,0),0)</f>
        <v>0</v>
      </c>
      <c r="R75" s="22">
        <f>SUM(N75:Q75)</f>
        <v>0.8999999999999999</v>
      </c>
      <c r="S75" s="19">
        <f>IF(R75=R74,IF('Poule A-N'!H202&gt;'Poule A-N'!F202,0.0003,0),0)</f>
        <v>0</v>
      </c>
      <c r="T75" s="20">
        <f>IF(R75=R76,IF('Poule A-N'!F207&gt;'Poule A-N'!H207,0.0003,0),0)</f>
        <v>0</v>
      </c>
      <c r="U75" s="20">
        <f>IF(R75=R77,IF('Poule A-N'!F205&gt;'Poule A-N'!H205,0.0003,0),0)</f>
        <v>0</v>
      </c>
      <c r="V75" s="22">
        <f>SUM(R75:U75)</f>
        <v>0.8999999999999999</v>
      </c>
      <c r="W75" s="19">
        <f>IF(V75=V74,IF('Poule A-N'!I197&lt;'Poule A-N'!I196,0.00003,0),0)</f>
        <v>0</v>
      </c>
      <c r="X75" s="20">
        <f>IF(V75=V76,IF('Poule A-N'!I197&lt;'Poule A-N'!I198,0.00003,0),0)</f>
        <v>0</v>
      </c>
      <c r="Y75" s="20">
        <f>IF(V75=V77,IF('Poule A-N'!I197&lt;'Poule A-N'!I199,0.00003,0),0)</f>
        <v>0</v>
      </c>
      <c r="Z75" s="22">
        <f>SUM(V75:Y75)</f>
        <v>0.8999999999999999</v>
      </c>
      <c r="AA75" s="19">
        <f ca="1">IF(Z75=Z74,0.000001*RAND(),0)</f>
        <v>7.547659931155261E-07</v>
      </c>
      <c r="AB75" s="20">
        <f ca="1">IF(Z75=Z76,0.000001*RAND(),0)</f>
        <v>1.1969847004862255E-07</v>
      </c>
      <c r="AC75" s="20">
        <f ca="1">IF(Z75=Z77,0.000001*RAND(),0)</f>
        <v>4.333078453393302E-08</v>
      </c>
      <c r="AD75" s="20" t="str">
        <f>A75</f>
        <v>AFC Eaglewings</v>
      </c>
      <c r="AE75" s="22">
        <f>SUM(Z75:AC75)</f>
        <v>0.9000009177952476</v>
      </c>
      <c r="AF75" s="23">
        <f>1+IF(AE75&lt;AE76,1,0)+IF(AE75&lt;AE77,1,0)+IF(AE75&lt;AE74,1,0)</f>
        <v>4</v>
      </c>
      <c r="AG75" s="19" t="str">
        <f>IF(AF74=2,A74,IF(AF75=2,A75,IF(AF76=2,A76,IF(AF77=2,A77,"ERROR"))))</f>
        <v>vechtjassen</v>
      </c>
      <c r="AH75" s="20">
        <f>IF(AF74=2,B74,IF(AF75=2,B75,IF(AF76=2,B76,IF(AF77=2,B77,"ERROR"))))</f>
        <v>0</v>
      </c>
      <c r="AI75" s="20">
        <f>IF(AF74=2,C74,IF(AF75=2,C75,IF(AF76=2,C76,IF(AF77=2,C77,"ERROR"))))</f>
        <v>0</v>
      </c>
      <c r="AJ75" s="20">
        <f>IF(AF74=2,D74,IF(AF75=2,D75,IF(AF76=2,D76,IF(AF77=2,D77,"ERROR"))))</f>
        <v>0</v>
      </c>
      <c r="AK75" s="20">
        <f>IF(AF74=2,E74,IF(AF75=2,E75,IF(AF76=2,E76,IF(AF77=2,E77,"ERROR"))))</f>
        <v>0</v>
      </c>
      <c r="AL75" s="21">
        <f>IF(AF74=2,F74,IF(AF75=2,F75,IF(AF76=2,F76,IF(AF77=2,F77,"ERROR"))))</f>
        <v>0</v>
      </c>
    </row>
    <row r="76" spans="1:39" ht="12.75">
      <c r="A76" s="19" t="str">
        <f>'Poule A-N'!A198</f>
        <v>vechtjassen</v>
      </c>
      <c r="B76" s="20">
        <f>COUNT('Poule A-N'!F203,'Poule A-N'!H204,'Poule A-N'!H207)</f>
        <v>0</v>
      </c>
      <c r="C76" s="20">
        <f>IF('Poule A-N'!F203&gt;'Poule A-N'!H203,3,IF('Poule A-N'!F203&lt;'Poule A-N'!H203,0,1))+IF('Poule A-N'!H204&gt;'Poule A-N'!F204,3,IF('Poule A-N'!H204&lt;'Poule A-N'!F204,0,1))+IF('Poule A-N'!H207&gt;'Poule A-N'!F207,3,IF('Poule A-N'!H207&lt;'Poule A-N'!F207,0,1))-(3-B76)</f>
        <v>0</v>
      </c>
      <c r="D76" s="20">
        <f>'Poule A-N'!F203+'Poule A-N'!H204+'Poule A-N'!H207</f>
        <v>0</v>
      </c>
      <c r="E76" s="20">
        <f>'Poule A-N'!H203+'Poule A-N'!F204+'Poule A-N'!F207</f>
        <v>0</v>
      </c>
      <c r="F76" s="21">
        <f>D76-E76</f>
        <v>0</v>
      </c>
      <c r="G76" s="19">
        <f>IF(C76&gt;C74,1,IF(C76&lt;C74,0,0.3))</f>
        <v>0.3</v>
      </c>
      <c r="H76" s="20">
        <f>IF(C76&gt;C75,1,IF(C76&lt;C75,0,0.3))</f>
        <v>0.3</v>
      </c>
      <c r="I76" s="20">
        <f>IF(C76&gt;C77,1,IF(C76&lt;C77,0,0.3))</f>
        <v>0.3</v>
      </c>
      <c r="J76" s="22">
        <f>SUM(G76:I76)</f>
        <v>0.8999999999999999</v>
      </c>
      <c r="K76" s="19">
        <f>IF(J76=J74,IF(F76&gt;F74,0.03,0),0)</f>
        <v>0</v>
      </c>
      <c r="L76" s="20">
        <f>IF(J76=J75,IF(F76&gt;F75,0.03,0),0)</f>
        <v>0</v>
      </c>
      <c r="M76" s="20">
        <f>IF(J76=J77,IF(F76&gt;F77,0.03,0),0)</f>
        <v>0</v>
      </c>
      <c r="N76" s="22">
        <f>SUM(J76:M76)</f>
        <v>0.8999999999999999</v>
      </c>
      <c r="O76" s="19">
        <f>IF(N76=N74,IF(D76&gt;D74,0.003,0),0)</f>
        <v>0</v>
      </c>
      <c r="P76" s="20">
        <f>IF(N76=N75,IF(D76&gt;D75,0.003,0),0)</f>
        <v>0</v>
      </c>
      <c r="Q76" s="20">
        <f>IF(N76=N77,IF(D76&gt;D77,0.003,0),0)</f>
        <v>0</v>
      </c>
      <c r="R76" s="22">
        <f>SUM(N76:Q76)</f>
        <v>0.8999999999999999</v>
      </c>
      <c r="S76" s="19">
        <f>IF(R76=R74,IF('Poule A-N'!H204&gt;'Poule A-N'!F204,0.0003,0),0)</f>
        <v>0</v>
      </c>
      <c r="T76" s="20">
        <f>IF(R76=R75,IF('Poule A-N'!H207&gt;'Poule A-N'!F207,0.0003,0),0)</f>
        <v>0</v>
      </c>
      <c r="U76" s="20">
        <f>IF(R76=R77,IF('Poule A-N'!F203&gt;'Poule A-N'!H203,0.0003,0),0)</f>
        <v>0</v>
      </c>
      <c r="V76" s="22">
        <f>SUM(R76:U76)</f>
        <v>0.8999999999999999</v>
      </c>
      <c r="W76" s="19">
        <f>IF(V76=V74,IF('Poule A-N'!I198&lt;'Poule A-N'!I196,0.00003,0),0)</f>
        <v>0</v>
      </c>
      <c r="X76" s="20">
        <f>IF(V76=V75,IF('Poule A-N'!I198&lt;'Poule A-N'!I197,0.00003,0),0)</f>
        <v>0</v>
      </c>
      <c r="Y76" s="20">
        <f>IF(V76=V77,IF('Poule A-N'!I198&lt;'Poule A-N'!I199,0.00003,0),0)</f>
        <v>0</v>
      </c>
      <c r="Z76" s="22">
        <f>SUM(V76:Y76)</f>
        <v>0.8999999999999999</v>
      </c>
      <c r="AA76" s="19">
        <f ca="1">IF(Z76=Z74,0.000001*RAND(),0)</f>
        <v>5.517630327741152E-07</v>
      </c>
      <c r="AB76" s="20">
        <f ca="1">IF(Z76=Z75,0.000001*RAND(),0)</f>
        <v>8.072193724777883E-07</v>
      </c>
      <c r="AC76" s="20">
        <f ca="1">IF(Z76=Z77,0.000001*RAND(),0)</f>
        <v>1.7108229280684118E-07</v>
      </c>
      <c r="AD76" s="20" t="str">
        <f>A76</f>
        <v>vechtjassen</v>
      </c>
      <c r="AE76" s="22">
        <f>SUM(Z76:AC76)</f>
        <v>0.900001530064698</v>
      </c>
      <c r="AF76" s="23">
        <f>1+IF(AE76&lt;AE77,1,0)+IF(AE76&lt;AE74,1,0)+IF(AE76&lt;AE75,1,0)</f>
        <v>2</v>
      </c>
      <c r="AG76" s="19" t="str">
        <f>IF(AF74=3,A74,IF(AF75=3,A75,IF(AF76=3,A76,IF(AF77=3,A77,"ERROR"))))</f>
        <v>WATB</v>
      </c>
      <c r="AH76" s="20">
        <f>IF(AF74=3,B74,IF(AF75=3,B75,IF(AF76=3,B76,IF(AF77=3,B77,"ERROR"))))</f>
        <v>0</v>
      </c>
      <c r="AI76" s="20">
        <f>IF(AF74=3,C74,IF(AF75=3,C75,IF(AF76=3,C76,IF(AF77=3,C77,"ERROR"))))</f>
        <v>0</v>
      </c>
      <c r="AJ76" s="20">
        <f>IF(AF74=3,D74,IF(AF75=3,D75,IF(AF76=3,D76,IF(AF77=3,D77,"ERROR"))))</f>
        <v>0</v>
      </c>
      <c r="AK76" s="20">
        <f>IF(AF74=3,E74,IF(AF75=3,E75,IF(AF76=3,E76,IF(AF77=3,E77,"ERROR"))))</f>
        <v>0</v>
      </c>
      <c r="AL76" s="21">
        <f>IF(AF74=3,F74,IF(AF75=3,F75,IF(AF76=3,F76,IF(AF77=3,F77,"ERROR"))))</f>
        <v>0</v>
      </c>
      <c r="AM76" s="9">
        <f>IF(AG76=A74,'Poule A-N'!I196,IF(AG76=A75,'Poule A-N'!I197,IF(AG76=A76,'Poule A-N'!I198,'Poule A-N'!I199)))</f>
        <v>0</v>
      </c>
    </row>
    <row r="77" spans="1:38" ht="12.75">
      <c r="A77" s="24" t="str">
        <f>'Poule A-N'!A199</f>
        <v>WATB</v>
      </c>
      <c r="B77" s="25">
        <f>COUNT('Poule A-N'!H203,'Poule A-N'!H205,'Poule A-N'!H206)</f>
        <v>0</v>
      </c>
      <c r="C77" s="25">
        <f>IF('Poule A-N'!H203&gt;'Poule A-N'!F203,3,IF('Poule A-N'!H203&lt;'Poule A-N'!F203,0,1))+IF('Poule A-N'!H205&gt;'Poule A-N'!F205,3,IF('Poule A-N'!H205&lt;'Poule A-N'!F205,0,1))+IF('Poule A-N'!H206&gt;'Poule A-N'!F206,3,IF('Poule A-N'!H206&lt;'Poule A-N'!F206,0,1))-(3-B77)</f>
        <v>0</v>
      </c>
      <c r="D77" s="25">
        <f>'Poule A-N'!H203+'Poule A-N'!H205+'Poule A-N'!H206</f>
        <v>0</v>
      </c>
      <c r="E77" s="25">
        <f>'Poule A-N'!F203+'Poule A-N'!F205+'Poule A-N'!F206</f>
        <v>0</v>
      </c>
      <c r="F77" s="26">
        <f>D77-E77</f>
        <v>0</v>
      </c>
      <c r="G77" s="24">
        <f>IF(C77&gt;C74,1,IF(C77&lt;C74,0,0.3))</f>
        <v>0.3</v>
      </c>
      <c r="H77" s="25">
        <f>IF(C77&gt;C75,1,IF(C77&lt;C75,0,0.3))</f>
        <v>0.3</v>
      </c>
      <c r="I77" s="25">
        <f>IF(C77&gt;C76,1,IF(C77&lt;C76,0,0.3))</f>
        <v>0.3</v>
      </c>
      <c r="J77" s="27">
        <f>SUM(G77:I77)</f>
        <v>0.8999999999999999</v>
      </c>
      <c r="K77" s="24">
        <f>IF(J77=J74,IF(F77&gt;F74,0.03,0),0)</f>
        <v>0</v>
      </c>
      <c r="L77" s="25">
        <f>IF(J77=J75,IF(F77&gt;F75,0.03,0),0)</f>
        <v>0</v>
      </c>
      <c r="M77" s="25">
        <f>IF(J77=J76,IF(F77&gt;F76,0.03,0),0)</f>
        <v>0</v>
      </c>
      <c r="N77" s="27">
        <f>SUM(J77:M77)</f>
        <v>0.8999999999999999</v>
      </c>
      <c r="O77" s="24">
        <f>IF(N77=N74,IF(D77&gt;D74,0.003,0),0)</f>
        <v>0</v>
      </c>
      <c r="P77" s="25">
        <f>IF(N77=N75,IF(D77&gt;D75,0.003,0),0)</f>
        <v>0</v>
      </c>
      <c r="Q77" s="25">
        <f>IF(N77=N76,IF(D77&gt;D76,0.003,0),0)</f>
        <v>0</v>
      </c>
      <c r="R77" s="27">
        <f>SUM(N77:Q77)</f>
        <v>0.8999999999999999</v>
      </c>
      <c r="S77" s="24">
        <f>IF(R77=R74,IF('Poule A-N'!H206&gt;'Poule A-N'!F206,0.0003,0),0)</f>
        <v>0</v>
      </c>
      <c r="T77" s="25">
        <f>IF(R77=R75,IF('Poule A-N'!H205&gt;'Poule A-N'!F205,0.0003,0),0)</f>
        <v>0</v>
      </c>
      <c r="U77" s="25">
        <f>IF(R77=R76,IF('Poule A-N'!H203&gt;'Poule A-N'!F203,0.0003,0),0)</f>
        <v>0</v>
      </c>
      <c r="V77" s="27">
        <f>SUM(R77:U77)</f>
        <v>0.8999999999999999</v>
      </c>
      <c r="W77" s="24">
        <f>IF(V77=V74,IF('Poule A-N'!I199&lt;'Poule A-N'!I196,0.00003,0),0)</f>
        <v>0</v>
      </c>
      <c r="X77" s="25">
        <f>IF(V77=V75,IF('Poule A-N'!I199&lt;'Poule A-N'!I197,0.00003,0),0)</f>
        <v>0</v>
      </c>
      <c r="Y77" s="25">
        <f>IF(V77=V76,IF('Poule A-N'!I199&lt;'Poule A-N'!I198,0.00003,0),0)</f>
        <v>0</v>
      </c>
      <c r="Z77" s="27">
        <f>SUM(V77:Y77)</f>
        <v>0.8999999999999999</v>
      </c>
      <c r="AA77" s="24">
        <f ca="1">IF(Z77=Z74,0.000001*RAND(),0)</f>
        <v>5.185054288400687E-07</v>
      </c>
      <c r="AB77" s="25">
        <f ca="1">IF(Z77=Z75,0.000001*RAND(),0)</f>
        <v>5.364685028222364E-07</v>
      </c>
      <c r="AC77" s="25">
        <f ca="1">IF(Z77=Z76,0.000001*RAND(),0)</f>
        <v>1.227585423282005E-07</v>
      </c>
      <c r="AD77" s="25" t="str">
        <f>A77</f>
        <v>WATB</v>
      </c>
      <c r="AE77" s="27">
        <f>SUM(Z77:AC77)</f>
        <v>0.9000011777324739</v>
      </c>
      <c r="AF77" s="28">
        <f>1+IF(AE77&lt;AE74,1,0)+IF(AE77&lt;AE75,1,0)+IF(AE77&lt;AE76,1,0)</f>
        <v>3</v>
      </c>
      <c r="AG77" s="24" t="str">
        <f>IF(AF74=4,A74,IF(AF75=4,A75,IF(AF76=4,A76,IF(AF77=4,A77,"ERROR"))))</f>
        <v>AFC Eaglewings</v>
      </c>
      <c r="AH77" s="25">
        <f>IF(AF74=4,B74,IF(AF75=4,B75,IF(AF76=4,B76,IF(AF77=4,B77,"ERROR"))))</f>
        <v>0</v>
      </c>
      <c r="AI77" s="25">
        <f>IF(AF74=4,C74,IF(AF75=4,C75,IF(AF76=4,C76,IF(AF77=4,C77,"ERROR"))))</f>
        <v>0</v>
      </c>
      <c r="AJ77" s="25">
        <f>IF(AF74=4,D74,IF(AF75=4,D75,IF(AF76=4,D76,IF(AF77=4,D77,"ERROR"))))</f>
        <v>0</v>
      </c>
      <c r="AK77" s="25">
        <f>IF(AF74=4,E74,IF(AF75=4,E75,IF(AF76=4,E76,IF(AF77=4,E77,"ERROR"))))</f>
        <v>0</v>
      </c>
      <c r="AL77" s="26">
        <f>IF(AF74=4,F74,IF(AF75=4,F75,IF(AF76=4,F76,IF(AF77=4,F77,"ERROR"))))</f>
        <v>0</v>
      </c>
    </row>
    <row r="79" spans="1:38" ht="12.75">
      <c r="A79" s="15" t="s">
        <v>217</v>
      </c>
      <c r="B79" s="16" t="s">
        <v>178</v>
      </c>
      <c r="C79" s="16" t="s">
        <v>177</v>
      </c>
      <c r="D79" s="16" t="s">
        <v>179</v>
      </c>
      <c r="E79" s="16" t="s">
        <v>180</v>
      </c>
      <c r="F79" s="17" t="s">
        <v>181</v>
      </c>
      <c r="G79" s="15" t="s">
        <v>177</v>
      </c>
      <c r="H79" s="16"/>
      <c r="I79" s="16"/>
      <c r="J79" s="17"/>
      <c r="K79" s="15" t="s">
        <v>181</v>
      </c>
      <c r="L79" s="16"/>
      <c r="M79" s="16"/>
      <c r="N79" s="17"/>
      <c r="O79" s="15" t="s">
        <v>179</v>
      </c>
      <c r="P79" s="16"/>
      <c r="Q79" s="16"/>
      <c r="R79" s="17"/>
      <c r="S79" s="15" t="s">
        <v>186</v>
      </c>
      <c r="T79" s="16"/>
      <c r="U79" s="16"/>
      <c r="V79" s="17"/>
      <c r="W79" s="15" t="s">
        <v>187</v>
      </c>
      <c r="X79" s="16"/>
      <c r="Y79" s="16"/>
      <c r="Z79" s="17"/>
      <c r="AA79" s="15" t="s">
        <v>188</v>
      </c>
      <c r="AB79" s="16"/>
      <c r="AC79" s="16"/>
      <c r="AD79" s="16"/>
      <c r="AE79" s="17"/>
      <c r="AF79" s="18" t="s">
        <v>189</v>
      </c>
      <c r="AG79" s="15" t="s">
        <v>190</v>
      </c>
      <c r="AH79" s="16"/>
      <c r="AI79" s="16"/>
      <c r="AJ79" s="16"/>
      <c r="AK79" s="16"/>
      <c r="AL79" s="17"/>
    </row>
    <row r="80" spans="1:38" ht="12.75">
      <c r="A80" s="19" t="str">
        <f>'Poule A-N'!A212</f>
        <v>A.C. Angera</v>
      </c>
      <c r="B80" s="20">
        <f>COUNT('Poule A-N'!F218,'Poule A-N'!F220,'Poule A-N'!F222)</f>
        <v>0</v>
      </c>
      <c r="C80" s="20">
        <f>IF('Poule A-N'!F218&gt;'Poule A-N'!H218,3,IF('Poule A-N'!F218&lt;'Poule A-N'!H218,0,1))+IF('Poule A-N'!F220&gt;'Poule A-N'!H220,3,IF('Poule A-N'!F220&lt;'Poule A-N'!H220,0,1))+IF('Poule A-N'!F222&gt;'Poule A-N'!H222,3,IF('Poule A-N'!F222&lt;'Poule A-N'!H222,0,1))-(3-B80)</f>
        <v>0</v>
      </c>
      <c r="D80" s="20">
        <f>'Poule A-N'!F218+'Poule A-N'!F220+'Poule A-N'!F222</f>
        <v>0</v>
      </c>
      <c r="E80" s="20">
        <f>'Poule A-N'!H218+'Poule A-N'!H220+'Poule A-N'!H222</f>
        <v>0</v>
      </c>
      <c r="F80" s="21">
        <f>D80-E80</f>
        <v>0</v>
      </c>
      <c r="G80" s="19">
        <f>IF(C80&gt;C81,1,IF(C80&lt;C81,0,0.3))</f>
        <v>0.3</v>
      </c>
      <c r="H80" s="20">
        <f>IF(C80&gt;C82,1,IF(C80&lt;C82,0,0.3))</f>
        <v>0.3</v>
      </c>
      <c r="I80" s="20">
        <f>IF(C80&gt;C83,1,IF(C80&lt;C83,0,0.3))</f>
        <v>1</v>
      </c>
      <c r="J80" s="22">
        <f>SUM(G80:I80)</f>
        <v>1.6</v>
      </c>
      <c r="K80" s="19">
        <f>IF(J80=J81,IF(F80&gt;F81,0.03,0),0)</f>
        <v>0</v>
      </c>
      <c r="L80" s="20">
        <f>IF(J80=J82,IF(F80&gt;F82,0.03,0),0)</f>
        <v>0</v>
      </c>
      <c r="M80" s="20">
        <f>IF(J80=J83,IF(F80&gt;F83,0.03,0),0)</f>
        <v>0</v>
      </c>
      <c r="N80" s="22">
        <f>SUM(J80:M80)</f>
        <v>1.6</v>
      </c>
      <c r="O80" s="19">
        <f>IF(N80=N81,IF(D80&gt;D81,0.003,0),0)</f>
        <v>0</v>
      </c>
      <c r="P80" s="20">
        <f>IF(N80=N82,IF(D80&gt;D82,0.003,0),0)</f>
        <v>0</v>
      </c>
      <c r="Q80" s="20">
        <f>IF(N80=N83,IF(D80&gt;D83,0.003,0),0)</f>
        <v>0</v>
      </c>
      <c r="R80" s="22">
        <f>SUM(N80:Q80)</f>
        <v>1.6</v>
      </c>
      <c r="S80" s="19">
        <f>IF(R80=R81,IF('Poule A-N'!F218&gt;'Poule A-N'!H218,0.0003,0),0)</f>
        <v>0</v>
      </c>
      <c r="T80" s="20">
        <f>IF(R80=R82,IF('Poule A-N'!F220&gt;'Poule A-N'!H220,0.0003,0),0)</f>
        <v>0</v>
      </c>
      <c r="U80" s="20">
        <f>IF(R80=R83,IF('Poule A-N'!F222&gt;'Poule A-N'!H222,0.0003,0),0)</f>
        <v>0</v>
      </c>
      <c r="V80" s="22">
        <f>SUM(R80:U80)</f>
        <v>1.6</v>
      </c>
      <c r="W80" s="19">
        <f>IF(V80=V81,IF('Poule A-N'!I212&lt;'Poule A-N'!I213,0.00003,0),0)</f>
        <v>0</v>
      </c>
      <c r="X80" s="20">
        <f>IF(V80=V82,IF('Poule A-N'!I212&lt;'Poule A-N'!I214,0.00003,0),0)</f>
        <v>0</v>
      </c>
      <c r="Y80" s="20">
        <f>IF(V80=V83,IF('Poule A-N'!I212&lt;'Poule A-N'!I215,0.00003,0),0)</f>
        <v>0</v>
      </c>
      <c r="Z80" s="22">
        <f>SUM(V80:Y80)</f>
        <v>1.6</v>
      </c>
      <c r="AA80" s="19">
        <f ca="1">IF(Z80=Z81,0.000001*RAND(),0)</f>
        <v>6.754146025350059E-07</v>
      </c>
      <c r="AB80" s="20">
        <f ca="1">IF(Z80=Z82,0.000001*RAND(),0)</f>
        <v>9.580667832900341E-07</v>
      </c>
      <c r="AC80" s="20">
        <f ca="1">IF(Z80=Z83,0.000001*RAND(),0)</f>
        <v>0</v>
      </c>
      <c r="AD80" s="20" t="str">
        <f>A80</f>
        <v>A.C. Angera</v>
      </c>
      <c r="AE80" s="22">
        <f>SUM(Z80:AC80)</f>
        <v>1.6000016334813858</v>
      </c>
      <c r="AF80" s="23">
        <f>1+IF(AE80&lt;AE81,1,0)+IF(AE80&lt;AE82,1,0)+IF(AE80&lt;AE83,1,0)</f>
        <v>2</v>
      </c>
      <c r="AG80" s="19" t="str">
        <f>IF(AF80=1,A80,IF(AF81=1,A81,IF(AF82=1,A82,IF(AF83=1,A83,"ERROR"))))</f>
        <v>AderiSkwad</v>
      </c>
      <c r="AH80" s="20">
        <f>IF(AF80=1,B80,IF(AF81=1,B81,IF(AF82=1,B82,IF(AF83=1,B83,"ERROR"))))</f>
        <v>0</v>
      </c>
      <c r="AI80" s="20">
        <f>IF(AF80=1,C80,IF(AF81=1,C81,IF(AF82=1,C82,IF(AF83=1,C83,"ERROR"))))</f>
        <v>0</v>
      </c>
      <c r="AJ80" s="20">
        <f>IF(AF80=1,D80,IF(AF81=1,D81,IF(AF82=1,D82,IF(AF83=1,D83,"ERROR"))))</f>
        <v>0</v>
      </c>
      <c r="AK80" s="20">
        <f>IF(AF80=1,E80,IF(AF81=1,E81,IF(AF82=1,E82,IF(AF83=1,E83,"ERROR"))))</f>
        <v>0</v>
      </c>
      <c r="AL80" s="21">
        <f>IF(AF80=1,F80,IF(AF81=1,F81,IF(AF82=1,F82,IF(AF83=1,F83,"ERROR"))))</f>
        <v>0</v>
      </c>
    </row>
    <row r="81" spans="1:38" ht="12.75">
      <c r="A81" s="19" t="str">
        <f>'Poule A-N'!A213</f>
        <v>AderiSkwad</v>
      </c>
      <c r="B81" s="20">
        <f>COUNT('Poule A-N'!H218,'Poule A-N'!F221,'Poule A-N'!F223)</f>
        <v>0</v>
      </c>
      <c r="C81" s="20">
        <f>IF('Poule A-N'!H218&gt;'Poule A-N'!F218,3,IF('Poule A-N'!H218&lt;'Poule A-N'!F218,0,1))+IF('Poule A-N'!F221&gt;'Poule A-N'!H221,3,IF('Poule A-N'!F221&lt;'Poule A-N'!H221,0,1))+IF('Poule A-N'!F223&gt;'Poule A-N'!H223,3,IF('Poule A-N'!F223&lt;'Poule A-N'!H223,0,1))-(3-B81)</f>
        <v>0</v>
      </c>
      <c r="D81" s="20">
        <f>'Poule A-N'!H218+'Poule A-N'!F221+'Poule A-N'!F223</f>
        <v>0</v>
      </c>
      <c r="E81" s="20">
        <f>'Poule A-N'!F218+'Poule A-N'!H221+'Poule A-N'!H223</f>
        <v>0</v>
      </c>
      <c r="F81" s="21">
        <f>D81-E81</f>
        <v>0</v>
      </c>
      <c r="G81" s="19">
        <f>IF(C81&gt;C80,1,IF(C81&lt;C80,0,0.3))</f>
        <v>0.3</v>
      </c>
      <c r="H81" s="20">
        <f>IF(C81&gt;C82,1,IF(C81&lt;C82,0,0.3))</f>
        <v>0.3</v>
      </c>
      <c r="I81" s="20">
        <f>IF(C81&gt;C83,1,IF(C81&lt;C83,0,0.3))</f>
        <v>1</v>
      </c>
      <c r="J81" s="22">
        <f>SUM(G81:I81)</f>
        <v>1.6</v>
      </c>
      <c r="K81" s="19">
        <f>IF(J81=J80,IF(F81&gt;F80,0.03,0),0)</f>
        <v>0</v>
      </c>
      <c r="L81" s="20">
        <f>IF(J81=J82,IF(F81&gt;F82,0.03,0),0)</f>
        <v>0</v>
      </c>
      <c r="M81" s="20">
        <f>IF(J81=J83,IF(F81&gt;F83,0.03,0),0)</f>
        <v>0</v>
      </c>
      <c r="N81" s="22">
        <f>SUM(J81:M81)</f>
        <v>1.6</v>
      </c>
      <c r="O81" s="19">
        <f>IF(N81=N80,IF(D81&gt;D80,0.003,0),0)</f>
        <v>0</v>
      </c>
      <c r="P81" s="20">
        <f>IF(N81=N82,IF(D81&gt;D82,0.003,0),0)</f>
        <v>0</v>
      </c>
      <c r="Q81" s="20">
        <f>IF(N81=N83,IF(D81&gt;D83,0.003,0),0)</f>
        <v>0</v>
      </c>
      <c r="R81" s="22">
        <f>SUM(N81:Q81)</f>
        <v>1.6</v>
      </c>
      <c r="S81" s="19">
        <f>IF(R81=R80,IF('Poule A-N'!H218&gt;'Poule A-N'!F218,0.0003,0),0)</f>
        <v>0</v>
      </c>
      <c r="T81" s="20">
        <f>IF(R81=R82,IF('Poule A-N'!F223&gt;'Poule A-N'!H223,0.0003,0),0)</f>
        <v>0</v>
      </c>
      <c r="U81" s="20">
        <f>IF(R81=R83,IF('Poule A-N'!F221&gt;'Poule A-N'!H221,0.0003,0),0)</f>
        <v>0</v>
      </c>
      <c r="V81" s="22">
        <f>SUM(R81:U81)</f>
        <v>1.6</v>
      </c>
      <c r="W81" s="19">
        <f>IF(V81=V80,IF('Poule A-N'!I213&lt;'Poule A-N'!I212,0.00003,0),0)</f>
        <v>0</v>
      </c>
      <c r="X81" s="20">
        <f>IF(V81=V82,IF('Poule A-N'!I213&lt;'Poule A-N'!I214,0.00003,0),0)</f>
        <v>0</v>
      </c>
      <c r="Y81" s="20">
        <f>IF(V81=V83,IF('Poule A-N'!I213&lt;'Poule A-N'!I215,0.00003,0),0)</f>
        <v>0</v>
      </c>
      <c r="Z81" s="22">
        <f>SUM(V81:Y81)</f>
        <v>1.6</v>
      </c>
      <c r="AA81" s="19">
        <f ca="1">IF(Z81=Z80,0.000001*RAND(),0)</f>
        <v>7.935739957982204E-07</v>
      </c>
      <c r="AB81" s="20">
        <f ca="1">IF(Z81=Z82,0.000001*RAND(),0)</f>
        <v>8.817951164576186E-07</v>
      </c>
      <c r="AC81" s="20">
        <f ca="1">IF(Z81=Z83,0.000001*RAND(),0)</f>
        <v>0</v>
      </c>
      <c r="AD81" s="20" t="str">
        <f>A81</f>
        <v>AderiSkwad</v>
      </c>
      <c r="AE81" s="22">
        <f>SUM(Z81:AC81)</f>
        <v>1.6000016753691124</v>
      </c>
      <c r="AF81" s="23">
        <f>1+IF(AE81&lt;AE82,1,0)+IF(AE81&lt;AE83,1,0)+IF(AE81&lt;AE80,1,0)</f>
        <v>1</v>
      </c>
      <c r="AG81" s="19" t="str">
        <f>IF(AF80=2,A80,IF(AF81=2,A81,IF(AF82=2,A82,IF(AF83=2,A83,"ERROR"))))</f>
        <v>A.C. Angera</v>
      </c>
      <c r="AH81" s="20">
        <f>IF(AF80=2,B80,IF(AF81=2,B81,IF(AF82=2,B82,IF(AF83=2,B83,"ERROR"))))</f>
        <v>0</v>
      </c>
      <c r="AI81" s="20">
        <f>IF(AF80=2,C80,IF(AF81=2,C81,IF(AF82=2,C82,IF(AF83=2,C83,"ERROR"))))</f>
        <v>0</v>
      </c>
      <c r="AJ81" s="20">
        <f>IF(AF80=2,D80,IF(AF81=2,D81,IF(AF82=2,D82,IF(AF83=2,D83,"ERROR"))))</f>
        <v>0</v>
      </c>
      <c r="AK81" s="20">
        <f>IF(AF80=2,E80,IF(AF81=2,E81,IF(AF82=2,E82,IF(AF83=2,E83,"ERROR"))))</f>
        <v>0</v>
      </c>
      <c r="AL81" s="21">
        <f>IF(AF80=2,F80,IF(AF81=2,F81,IF(AF82=2,F82,IF(AF83=2,F83,"ERROR"))))</f>
        <v>0</v>
      </c>
    </row>
    <row r="82" spans="1:39" ht="12.75">
      <c r="A82" s="19" t="str">
        <f>'Poule A-N'!A214</f>
        <v>TheArEnD</v>
      </c>
      <c r="B82" s="20">
        <f>COUNT('Poule A-N'!F219,'Poule A-N'!H220,'Poule A-N'!H223)</f>
        <v>0</v>
      </c>
      <c r="C82" s="20">
        <f>IF('Poule A-N'!F219&gt;'Poule A-N'!H219,3,IF('Poule A-N'!F219&lt;'Poule A-N'!H219,0,1))+IF('Poule A-N'!H220&gt;'Poule A-N'!F220,3,IF('Poule A-N'!H220&lt;'Poule A-N'!F220,0,1))+IF('Poule A-N'!H223&gt;'Poule A-N'!F223,3,IF('Poule A-N'!H223&lt;'Poule A-N'!F223,0,1))-(3-B82)</f>
        <v>0</v>
      </c>
      <c r="D82" s="20">
        <f>'Poule A-N'!F219+'Poule A-N'!H220+'Poule A-N'!H223</f>
        <v>0</v>
      </c>
      <c r="E82" s="20">
        <f>'Poule A-N'!H219+'Poule A-N'!F220+'Poule A-N'!F223</f>
        <v>0</v>
      </c>
      <c r="F82" s="21">
        <f>D82-E82</f>
        <v>0</v>
      </c>
      <c r="G82" s="19">
        <f>IF(C82&gt;C80,1,IF(C82&lt;C80,0,0.3))</f>
        <v>0.3</v>
      </c>
      <c r="H82" s="20">
        <f>IF(C82&gt;C81,1,IF(C82&lt;C81,0,0.3))</f>
        <v>0.3</v>
      </c>
      <c r="I82" s="20">
        <f>IF(C82&gt;C83,1,IF(C82&lt;C83,0,0.3))</f>
        <v>1</v>
      </c>
      <c r="J82" s="22">
        <f>SUM(G82:I82)</f>
        <v>1.6</v>
      </c>
      <c r="K82" s="19">
        <f>IF(J82=J80,IF(F82&gt;F80,0.03,0),0)</f>
        <v>0</v>
      </c>
      <c r="L82" s="20">
        <f>IF(J82=J81,IF(F82&gt;F81,0.03,0),0)</f>
        <v>0</v>
      </c>
      <c r="M82" s="20">
        <f>IF(J82=J83,IF(F82&gt;F83,0.03,0),0)</f>
        <v>0</v>
      </c>
      <c r="N82" s="22">
        <f>SUM(J82:M82)</f>
        <v>1.6</v>
      </c>
      <c r="O82" s="19">
        <f>IF(N82=N80,IF(D82&gt;D80,0.003,0),0)</f>
        <v>0</v>
      </c>
      <c r="P82" s="20">
        <f>IF(N82=N81,IF(D82&gt;D81,0.003,0),0)</f>
        <v>0</v>
      </c>
      <c r="Q82" s="20">
        <f>IF(N82=N83,IF(D82&gt;D83,0.003,0),0)</f>
        <v>0</v>
      </c>
      <c r="R82" s="22">
        <f>SUM(N82:Q82)</f>
        <v>1.6</v>
      </c>
      <c r="S82" s="19">
        <f>IF(R82=R80,IF('Poule A-N'!H220&gt;'Poule A-N'!F220,0.0003,0),0)</f>
        <v>0</v>
      </c>
      <c r="T82" s="20">
        <f>IF(R82=R81,IF('Poule A-N'!H223&gt;'Poule A-N'!F223,0.0003,0),0)</f>
        <v>0</v>
      </c>
      <c r="U82" s="20">
        <f>IF(R82=R83,IF('Poule A-N'!F219&gt;'Poule A-N'!H219,0.0003,0),0)</f>
        <v>0</v>
      </c>
      <c r="V82" s="22">
        <f>SUM(R82:U82)</f>
        <v>1.6</v>
      </c>
      <c r="W82" s="19">
        <f>IF(V82=V80,IF('Poule A-N'!I214&lt;'Poule A-N'!I212,0.00003,0),0)</f>
        <v>0</v>
      </c>
      <c r="X82" s="20">
        <f>IF(V82=V81,IF('Poule A-N'!I214&lt;'Poule A-N'!I213,0.00003,0),0)</f>
        <v>0</v>
      </c>
      <c r="Y82" s="20">
        <f>IF(V82=V83,IF('Poule A-N'!I214&lt;'Poule A-N'!I215,0.00003,0),0)</f>
        <v>0</v>
      </c>
      <c r="Z82" s="22">
        <f>SUM(V82:Y82)</f>
        <v>1.6</v>
      </c>
      <c r="AA82" s="19">
        <f ca="1">IF(Z82=Z80,0.000001*RAND(),0)</f>
        <v>6.574603216996613E-07</v>
      </c>
      <c r="AB82" s="20">
        <f ca="1">IF(Z82=Z81,0.000001*RAND(),0)</f>
        <v>9.133222258044253E-07</v>
      </c>
      <c r="AC82" s="20">
        <f ca="1">IF(Z82=Z83,0.000001*RAND(),0)</f>
        <v>0</v>
      </c>
      <c r="AD82" s="20" t="str">
        <f>A82</f>
        <v>TheArEnD</v>
      </c>
      <c r="AE82" s="22">
        <f>SUM(Z82:AC82)</f>
        <v>1.6000015707825477</v>
      </c>
      <c r="AF82" s="23">
        <f>1+IF(AE82&lt;AE83,1,0)+IF(AE82&lt;AE80,1,0)+IF(AE82&lt;AE81,1,0)</f>
        <v>3</v>
      </c>
      <c r="AG82" s="19" t="str">
        <f>IF(AF80=3,A80,IF(AF81=3,A81,IF(AF82=3,A82,IF(AF83=3,A83,"ERROR"))))</f>
        <v>TheArEnD</v>
      </c>
      <c r="AH82" s="20">
        <f>IF(AF80=3,B80,IF(AF81=3,B81,IF(AF82=3,B82,IF(AF83=3,B83,"ERROR"))))</f>
        <v>0</v>
      </c>
      <c r="AI82" s="20">
        <f>IF(AF80=3,C80,IF(AF81=3,C81,IF(AF82=3,C82,IF(AF83=3,C83,"ERROR"))))</f>
        <v>0</v>
      </c>
      <c r="AJ82" s="20">
        <f>IF(AF80=3,D80,IF(AF81=3,D81,IF(AF82=3,D82,IF(AF83=3,D83,"ERROR"))))</f>
        <v>0</v>
      </c>
      <c r="AK82" s="20">
        <f>IF(AF80=3,E80,IF(AF81=3,E81,IF(AF82=3,E82,IF(AF83=3,E83,"ERROR"))))</f>
        <v>0</v>
      </c>
      <c r="AL82" s="21">
        <f>IF(AF80=3,F80,IF(AF81=3,F81,IF(AF82=3,F82,IF(AF83=3,F83,"ERROR"))))</f>
        <v>0</v>
      </c>
      <c r="AM82" s="9">
        <f>IF(AG82=A80,'Poule A-N'!I212,IF(AG82=A81,'Poule A-N'!I213,IF(AG82=A82,'Poule A-N'!I214,'Poule A-N'!I215)))</f>
        <v>0</v>
      </c>
    </row>
    <row r="83" spans="1:38" ht="12.75">
      <c r="A83" s="24" t="str">
        <f>'Poule A-N'!A215</f>
        <v>xxxx</v>
      </c>
      <c r="B83" s="25">
        <f>COUNT('Poule A-N'!H219,'Poule A-N'!H221,'Poule A-N'!H222)</f>
        <v>0</v>
      </c>
      <c r="C83" s="25">
        <f>IF('Poule A-N'!H219&gt;'Poule A-N'!F219,3,IF('Poule A-N'!H219&lt;'Poule A-N'!F219,0,1))+IF('Poule A-N'!H221&gt;'Poule A-N'!F221,3,IF('Poule A-N'!H221&lt;'Poule A-N'!F221,0,1))+IF('Poule A-N'!H222&gt;'Poule A-N'!F222,3,IF('Poule A-N'!H222&lt;'Poule A-N'!F222,0,1))-(3-B83)-0.1</f>
        <v>-0.1</v>
      </c>
      <c r="D83" s="25">
        <f>'Poule A-N'!H219+'Poule A-N'!H221+'Poule A-N'!H222</f>
        <v>0</v>
      </c>
      <c r="E83" s="25">
        <f>'Poule A-N'!F219+'Poule A-N'!F221+'Poule A-N'!F222</f>
        <v>0</v>
      </c>
      <c r="F83" s="26">
        <f>D83-E83</f>
        <v>0</v>
      </c>
      <c r="G83" s="24">
        <f>IF(C83&gt;C80,1,IF(C83&lt;C80,0,0.3))</f>
        <v>0</v>
      </c>
      <c r="H83" s="25">
        <f>IF(C83&gt;C81,1,IF(C83&lt;C81,0,0.3))</f>
        <v>0</v>
      </c>
      <c r="I83" s="25">
        <f>IF(C83&gt;C82,1,IF(C83&lt;C82,0,0.3))</f>
        <v>0</v>
      </c>
      <c r="J83" s="27">
        <f>SUM(G83:I83)</f>
        <v>0</v>
      </c>
      <c r="K83" s="24">
        <f>IF(J83=J80,IF(F83&gt;F80,0.03,0),0)</f>
        <v>0</v>
      </c>
      <c r="L83" s="25">
        <f>IF(J83=J81,IF(F83&gt;F81,0.03,0),0)</f>
        <v>0</v>
      </c>
      <c r="M83" s="25">
        <f>IF(J83=J82,IF(F83&gt;F82,0.03,0),0)</f>
        <v>0</v>
      </c>
      <c r="N83" s="27">
        <f>SUM(J83:M83)</f>
        <v>0</v>
      </c>
      <c r="O83" s="24">
        <f>IF(N83=N80,IF(D83&gt;D80,0.003,0),0)</f>
        <v>0</v>
      </c>
      <c r="P83" s="25">
        <f>IF(N83=N81,IF(D83&gt;D81,0.003,0),0)</f>
        <v>0</v>
      </c>
      <c r="Q83" s="25">
        <f>IF(N83=N82,IF(D83&gt;D82,0.003,0),0)</f>
        <v>0</v>
      </c>
      <c r="R83" s="27">
        <f>SUM(N83:Q83)</f>
        <v>0</v>
      </c>
      <c r="S83" s="24">
        <f>IF(R83=R80,IF('Poule A-N'!H222&gt;'Poule A-N'!F222,0.0003,0),0)</f>
        <v>0</v>
      </c>
      <c r="T83" s="25">
        <f>IF(R83=R81,IF('Poule A-N'!H221&gt;'Poule A-N'!F221,0.0003,0),0)</f>
        <v>0</v>
      </c>
      <c r="U83" s="25">
        <f>IF(R83=R82,IF('Poule A-N'!H219&gt;'Poule A-N'!F219,0.0003,0),0)</f>
        <v>0</v>
      </c>
      <c r="V83" s="27">
        <f>SUM(R83:U83)</f>
        <v>0</v>
      </c>
      <c r="W83" s="24">
        <f>IF(V83=V80,IF('Poule A-N'!I215&lt;'Poule A-N'!I212,0.00003,0),0)</f>
        <v>0</v>
      </c>
      <c r="X83" s="25">
        <f>IF(V83=V81,IF('Poule A-N'!I215&lt;'Poule A-N'!I213,0.00003,0),0)</f>
        <v>0</v>
      </c>
      <c r="Y83" s="25">
        <f>IF(V83=V82,IF('Poule A-N'!I215&lt;'Poule A-N'!I214,0.00003,0),0)</f>
        <v>0</v>
      </c>
      <c r="Z83" s="27">
        <f>SUM(V83:Y83)</f>
        <v>0</v>
      </c>
      <c r="AA83" s="24">
        <f ca="1">IF(Z83=Z80,0.000001*RAND(),0)</f>
        <v>0</v>
      </c>
      <c r="AB83" s="25">
        <f ca="1">IF(Z83=Z81,0.000001*RAND(),0)</f>
        <v>0</v>
      </c>
      <c r="AC83" s="25">
        <f ca="1">IF(Z83=Z82,0.000001*RAND(),0)</f>
        <v>0</v>
      </c>
      <c r="AD83" s="25" t="str">
        <f>A83</f>
        <v>xxxx</v>
      </c>
      <c r="AE83" s="27">
        <f>SUM(Z83:AC83)</f>
        <v>0</v>
      </c>
      <c r="AF83" s="28">
        <f>1+IF(AE83&lt;AE80,1,0)+IF(AE83&lt;AE81,1,0)+IF(AE83&lt;AE82,1,0)</f>
        <v>4</v>
      </c>
      <c r="AG83" s="24" t="str">
        <f>IF(AF80=4,A80,IF(AF81=4,A81,IF(AF82=4,A82,IF(AF83=4,A83,"ERROR"))))</f>
        <v>xxxx</v>
      </c>
      <c r="AH83" s="25">
        <f>IF(AF80=4,B80,IF(AF81=4,B81,IF(AF82=4,B82,IF(AF83=4,B83,"ERROR"))))</f>
        <v>0</v>
      </c>
      <c r="AI83" s="25">
        <f>IF(AF80=4,C80,IF(AF81=4,C81,IF(AF82=4,C82,IF(AF83=4,C83,"ERROR"))))</f>
        <v>-0.1</v>
      </c>
      <c r="AJ83" s="25">
        <f>IF(AF80=4,D80,IF(AF81=4,D81,IF(AF82=4,D82,IF(AF83=4,D83,"ERROR"))))</f>
        <v>0</v>
      </c>
      <c r="AK83" s="25">
        <f>IF(AF80=4,E80,IF(AF81=4,E81,IF(AF82=4,E82,IF(AF83=4,E83,"ERROR"))))</f>
        <v>0</v>
      </c>
      <c r="AL83" s="26">
        <f>IF(AF80=4,F80,IF(AF81=4,F81,IF(AF82=4,F82,IF(AF83=4,F83,"ERROR"))))</f>
        <v>0</v>
      </c>
    </row>
    <row r="85" spans="1:69" ht="12.75">
      <c r="A85" s="15" t="s">
        <v>219</v>
      </c>
      <c r="B85" s="16" t="s">
        <v>178</v>
      </c>
      <c r="C85" s="16" t="s">
        <v>177</v>
      </c>
      <c r="D85" s="16" t="s">
        <v>179</v>
      </c>
      <c r="E85" s="16" t="s">
        <v>180</v>
      </c>
      <c r="F85" s="17" t="s">
        <v>181</v>
      </c>
      <c r="G85" s="15" t="s">
        <v>177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7"/>
      <c r="U85" s="15" t="s">
        <v>181</v>
      </c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5" t="s">
        <v>179</v>
      </c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7"/>
      <c r="AW85" s="15" t="s">
        <v>187</v>
      </c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7"/>
      <c r="BL85" s="15" t="s">
        <v>188</v>
      </c>
      <c r="BM85" s="17"/>
      <c r="BN85" s="18" t="s">
        <v>189</v>
      </c>
      <c r="BO85" s="15" t="s">
        <v>0</v>
      </c>
      <c r="BP85" s="16"/>
      <c r="BQ85" s="17"/>
    </row>
    <row r="86" spans="1:69" ht="12.75">
      <c r="A86" s="19" t="str">
        <f>'Poule A-N'!K13</f>
        <v>Emmeloordse Boys</v>
      </c>
      <c r="B86" s="20">
        <f>'Poule A-N'!L13</f>
        <v>0</v>
      </c>
      <c r="C86" s="20">
        <f>'Poule A-N'!M13</f>
        <v>0</v>
      </c>
      <c r="D86" s="20">
        <f>'Poule A-N'!N13</f>
        <v>0</v>
      </c>
      <c r="E86" s="20">
        <f>'Poule A-N'!O13</f>
        <v>0</v>
      </c>
      <c r="F86" s="21">
        <f>'Poule A-N'!P13</f>
        <v>0</v>
      </c>
      <c r="G86" s="19">
        <f>IF($C86&gt;$C$87,1,IF($C86&lt;$C$87,0,0.05))</f>
        <v>0.05</v>
      </c>
      <c r="H86" s="20">
        <f>IF($C86&gt;$C$88,1,IF($C86&lt;$C$88,0,0.05))</f>
        <v>0.05</v>
      </c>
      <c r="I86" s="20">
        <f>IF($C86&gt;$C$89,1,IF($C86&lt;$C$89,0,0.05))</f>
        <v>0.05</v>
      </c>
      <c r="J86" s="20">
        <f>IF($C86&gt;$C$90,1,IF($C86&lt;$C$90,0,0.05))</f>
        <v>0.05</v>
      </c>
      <c r="K86" s="20">
        <f>IF($C86&gt;$C$91,1,IF($C86&lt;$C$91,0,0.05))</f>
        <v>0.05</v>
      </c>
      <c r="L86" s="20">
        <f>IF($C86&gt;$C$92,1,IF($C86&lt;$C$92,0,0.05))</f>
        <v>0.05</v>
      </c>
      <c r="M86" s="20">
        <f>IF($C86&gt;$C$93,1,IF($C86&lt;$C$93,0,0.05))</f>
        <v>0.05</v>
      </c>
      <c r="N86" s="20">
        <f>IF($C86&gt;$C$94,1,IF($C86&lt;$C$94,0,0.05))</f>
        <v>0.05</v>
      </c>
      <c r="O86" s="20">
        <f>IF($C86&gt;$C$95,1,IF($C86&lt;$C$95,0,0.05))</f>
        <v>0.05</v>
      </c>
      <c r="P86" s="20">
        <f>IF($C86&gt;$C$96,1,IF($C86&lt;$C$96,0,0.05))</f>
        <v>0.05</v>
      </c>
      <c r="Q86" s="20">
        <f>IF($C86&gt;$C$97,1,IF($C86&lt;$C$97,0,0.05))</f>
        <v>0.05</v>
      </c>
      <c r="R86" s="20">
        <f>IF($C86&gt;$C$98,1,IF($C86&lt;$C$98,0,0.05))</f>
        <v>0.05</v>
      </c>
      <c r="S86" s="20">
        <f>IF($C86&gt;$C$99,1,IF($C86&lt;$C$99,0,0.05))</f>
        <v>0.05</v>
      </c>
      <c r="T86" s="22">
        <f>SUM(G86:S86)</f>
        <v>0.65</v>
      </c>
      <c r="U86" s="19">
        <f>IF($F86&gt;$F$87,0.01,IF($F86&lt;$F$87,0,0.0005))</f>
        <v>0.0005</v>
      </c>
      <c r="V86" s="20">
        <f>IF($F86&gt;$F$88,0.01,IF($F86&lt;$F$88,0,0.0005))</f>
        <v>0.0005</v>
      </c>
      <c r="W86" s="20">
        <f>IF($F86&gt;$F$89,0.01,IF($F86&lt;$F$89,0,0.0005))</f>
        <v>0.0005</v>
      </c>
      <c r="X86" s="20">
        <f>IF($F86&gt;$F$90,0.01,IF($F86&lt;$F$90,0,0.0005))</f>
        <v>0.0005</v>
      </c>
      <c r="Y86" s="20">
        <f>IF($F86&gt;$F$91,0.01,IF($F86&lt;$F$91,0,0.0005))</f>
        <v>0.0005</v>
      </c>
      <c r="Z86" s="20">
        <f aca="true" t="shared" si="0" ref="Z86:Z91">IF($F86&gt;$F$92,0.01,IF($F86&lt;$F$92,0,0.0005))</f>
        <v>0.0005</v>
      </c>
      <c r="AA86" s="20">
        <f aca="true" t="shared" si="1" ref="AA86:AA92">IF($F86&gt;$F$93,0.01,IF($F86&lt;$F$93,0,0.0005))</f>
        <v>0.0005</v>
      </c>
      <c r="AB86" s="20">
        <f aca="true" t="shared" si="2" ref="AB86:AB93">IF($F86&gt;$F$94,0.01,IF($F86&lt;$F$94,0,0.0005))</f>
        <v>0.0005</v>
      </c>
      <c r="AC86" s="20">
        <f aca="true" t="shared" si="3" ref="AC86:AC94">IF($F86&gt;$F$95,0.01,IF($F86&lt;$F$95,0,0.0005))</f>
        <v>0.0005</v>
      </c>
      <c r="AD86" s="20">
        <f aca="true" t="shared" si="4" ref="AD86:AD95">IF($F86&gt;$F$96,0.01,IF($F86&lt;$F$96,0,0.0005))</f>
        <v>0.0005</v>
      </c>
      <c r="AE86" s="20">
        <f aca="true" t="shared" si="5" ref="AE86:AE96">IF($F86&gt;$F$97,0.01,IF($F86&lt;$F$97,0,0.0005))</f>
        <v>0.0005</v>
      </c>
      <c r="AF86" s="20">
        <f aca="true" t="shared" si="6" ref="AF86:AF97">IF($F86&gt;$F$98,0.01,IF($F86&lt;$F$98,0,0.0005))</f>
        <v>0.0005</v>
      </c>
      <c r="AG86" s="20">
        <f aca="true" t="shared" si="7" ref="AG86:AG98">IF($F86&gt;$F$99,0.01,IF($F86&lt;$F$99,0,0.0005))</f>
        <v>0.0005</v>
      </c>
      <c r="AH86" s="22">
        <f>SUM(T86:AG86)</f>
        <v>0.6564999999999993</v>
      </c>
      <c r="AI86" s="19">
        <f>IF($D86&gt;$D$87,0.0001,IF($D86&lt;$D$87,0,0.000005))</f>
        <v>5E-06</v>
      </c>
      <c r="AJ86" s="20">
        <f>IF($D86&gt;$D$88,0.0001,IF($D86&lt;$D$88,0,0.000005))</f>
        <v>5E-06</v>
      </c>
      <c r="AK86" s="20">
        <f>IF($D86&gt;$D$89,0.0001,IF($D86&lt;$D$89,0,0.000005))</f>
        <v>5E-06</v>
      </c>
      <c r="AL86" s="20">
        <f>IF($D86&gt;$D$90,0.0001,IF($D86&lt;$D$90,0,0.000005))</f>
        <v>5E-06</v>
      </c>
      <c r="AM86" s="20">
        <f>IF($D86&gt;$D$91,0.0001,IF($D86&lt;$D$91,0,0.000005))</f>
        <v>5E-06</v>
      </c>
      <c r="AN86" s="20">
        <f aca="true" t="shared" si="8" ref="AN86:AN91">IF($D86&gt;$D$92,0.0001,IF($D86&lt;$D$92,0,0.000005))</f>
        <v>5E-06</v>
      </c>
      <c r="AO86" s="20">
        <f aca="true" t="shared" si="9" ref="AO86:AO92">IF($D86&gt;$D$93,0.0001,IF($D86&lt;$D$93,0,0.000005))</f>
        <v>5E-06</v>
      </c>
      <c r="AP86" s="20">
        <f aca="true" t="shared" si="10" ref="AP86:AP93">IF($D86&gt;$D$94,0.0001,IF($D86&lt;$D$94,0,0.000005))</f>
        <v>5E-06</v>
      </c>
      <c r="AQ86" s="20">
        <f aca="true" t="shared" si="11" ref="AQ86:AQ94">IF($D86&gt;$D$95,0.0001,IF($D86&lt;$D$95,0,0.000005))</f>
        <v>5E-06</v>
      </c>
      <c r="AR86" s="20">
        <f aca="true" t="shared" si="12" ref="AR86:AR95">IF($D86&gt;$D$96,0.0001,IF($D86&lt;$D$96,0,0.000005))</f>
        <v>5E-06</v>
      </c>
      <c r="AS86" s="20">
        <f aca="true" t="shared" si="13" ref="AS86:AS96">IF($D86&gt;$D$97,0.0001,IF($D86&lt;$D$97,0,0.000005))</f>
        <v>5E-06</v>
      </c>
      <c r="AT86" s="20">
        <f aca="true" t="shared" si="14" ref="AT86:AT97">IF($D86&gt;$D$98,0.0001,IF($D86&lt;$D$98,0,0.000005))</f>
        <v>5E-06</v>
      </c>
      <c r="AU86" s="20">
        <f aca="true" t="shared" si="15" ref="AU86:AU98">IF($D86&gt;$D$99,0.0001,IF($D86&lt;$D$99,0,0.000005))</f>
        <v>5E-06</v>
      </c>
      <c r="AV86" s="22">
        <f>SUM(AH86:AU86)</f>
        <v>0.6565649999999997</v>
      </c>
      <c r="AW86" s="19">
        <f>AM4</f>
        <v>0</v>
      </c>
      <c r="AX86" s="20">
        <f>IF($AW86&lt;$AW$87,0.000001,IF($AW86&gt;$AW$87,0,0.00000005))</f>
        <v>5E-08</v>
      </c>
      <c r="AY86" s="20">
        <f>IF($AW86&lt;$AW$88,0.000001,IF($AW86&gt;$AW$88,0,0.00000005))</f>
        <v>5E-08</v>
      </c>
      <c r="AZ86" s="20">
        <f>IF($AW86&lt;$AW$89,0.000001,IF($AW86&gt;$AW$89,0,0.00000005))</f>
        <v>5E-08</v>
      </c>
      <c r="BA86" s="20">
        <f>IF($AW86&lt;$AW$90,0.000001,IF($AW86&gt;$AW$90,0,0.00000005))</f>
        <v>5E-08</v>
      </c>
      <c r="BB86" s="20">
        <f>IF($AW86&lt;$AW$91,0.000001,IF($AW86&gt;$AW$91,0,0.00000005))</f>
        <v>5E-08</v>
      </c>
      <c r="BC86" s="20">
        <f aca="true" t="shared" si="16" ref="BC86:BC91">IF($AW86&lt;$AW$92,0.000001,IF($AW86&gt;$AW$92,0,0.00000005))</f>
        <v>5E-08</v>
      </c>
      <c r="BD86" s="20">
        <f aca="true" t="shared" si="17" ref="BD86:BD92">IF($AW86&lt;$AW$93,0.000001,IF($AW86&gt;$AW$93,0,0.00000005))</f>
        <v>5E-08</v>
      </c>
      <c r="BE86" s="20">
        <f aca="true" t="shared" si="18" ref="BE86:BE93">IF($AW86&lt;$AW$94,0.000001,IF($AW86&gt;$AW$94,0,0.00000005))</f>
        <v>5E-08</v>
      </c>
      <c r="BF86" s="20">
        <f aca="true" t="shared" si="19" ref="BF86:BF94">IF($AW86&lt;$AW$95,0.000001,IF($AW86&gt;$AW$95,0,0.00000005))</f>
        <v>5E-08</v>
      </c>
      <c r="BG86" s="20">
        <f aca="true" t="shared" si="20" ref="BG86:BG95">IF($AW86&lt;$AW$96,0.000001,IF($AW86&gt;$AW$96,0,0.00000005))</f>
        <v>5E-08</v>
      </c>
      <c r="BH86" s="20">
        <f aca="true" t="shared" si="21" ref="BH86:BH96">IF($AW86&lt;$AW$97,0.000001,IF($AW86&gt;$AW$97,0,0.00000005))</f>
        <v>5E-08</v>
      </c>
      <c r="BI86" s="20">
        <f aca="true" t="shared" si="22" ref="BI86:BI97">IF($AW86&lt;$AW$98,0.000001,IF($AW86&gt;$AW$98,0,0.00000005))</f>
        <v>5E-08</v>
      </c>
      <c r="BJ86" s="20">
        <f aca="true" t="shared" si="23" ref="BJ86:BJ98">IF($AW86&lt;$AW$99,0.000001,IF($AW86&gt;$AW$99,0,0.00000005))</f>
        <v>5E-08</v>
      </c>
      <c r="BK86" s="22">
        <f>AV86+SUM(AX86:BJ86)</f>
        <v>0.6565656499999998</v>
      </c>
      <c r="BL86" s="19">
        <f ca="1">0.000000001*RAND()</f>
        <v>7.66863481480433E-10</v>
      </c>
      <c r="BM86" s="30">
        <f aca="true" t="shared" si="24" ref="BM86:BM99">SUM(BK86:BL86)</f>
        <v>0.6565656507668632</v>
      </c>
      <c r="BN86" s="23">
        <f>1+IF(BM86&lt;BM87,1,0)+IF(BM86&lt;BM88,1,0)+IF(BM86&lt;BM89,1,0)+IF(BM86&lt;BM90,1,0)+IF(BM86&lt;BM91,1,0)+IF(BM86&lt;BM92,1,0)+IF(BM86&lt;BM93,1,0)+IF(BM86&lt;BM94,1,0)+IF(BM86&lt;BM95,1,0)+IF(BM86&lt;BM96,1,0)+IF(BM86&lt;BM97,1,0)+IF(BM86&lt;BM98,1,0)+IF(BM86&lt;BM99,1,0)</f>
        <v>2</v>
      </c>
      <c r="BO86" s="19">
        <f>IF($BN$86=1,$A$86,IF($BN$87=1,$A$87,IF($BN$88=1,$A$88,IF($BN$89=1,$A$89,IF($BN$90=1,$A$90,IF($BN$91=1,$A$91,IF($BN$92=1,$A$92,IF($BN$93=1,$A$93,0))))))))</f>
        <v>0</v>
      </c>
      <c r="BP86" s="20" t="str">
        <f>IF($BN$94=1,$A$94,IF($BN$95=1,$A$95,IF($BN$96=1,$A$96,IF($BN$97=1,$A$97,IF($BN$98=1,$A$98,IF($BN$99=1,$A$99,0))))))</f>
        <v>the UPPERdogs</v>
      </c>
      <c r="BQ86" s="21" t="str">
        <f>IF(BO86=0,BP86,BO86)</f>
        <v>the UPPERdogs</v>
      </c>
    </row>
    <row r="87" spans="1:69" ht="12.75">
      <c r="A87" s="19" t="str">
        <f>'Poule A-N'!K29</f>
        <v>Walmington Dokkum csv</v>
      </c>
      <c r="B87" s="20">
        <f>'Poule A-N'!L29</f>
        <v>0</v>
      </c>
      <c r="C87" s="20">
        <f>'Poule A-N'!M29</f>
        <v>0</v>
      </c>
      <c r="D87" s="20">
        <f>'Poule A-N'!N29</f>
        <v>0</v>
      </c>
      <c r="E87" s="20">
        <f>'Poule A-N'!O29</f>
        <v>0</v>
      </c>
      <c r="F87" s="21">
        <f>'Poule A-N'!P29</f>
        <v>0</v>
      </c>
      <c r="G87" s="19">
        <f>IF($C87&gt;$C$86,1,IF($C87&lt;$C$86,0,0.05))</f>
        <v>0.05</v>
      </c>
      <c r="H87" s="20">
        <f aca="true" t="shared" si="25" ref="H87:H99">IF($C87&gt;$C$88,1,IF($C87&lt;$C$88,0,0.05))</f>
        <v>0.05</v>
      </c>
      <c r="I87" s="20">
        <f aca="true" t="shared" si="26" ref="I87:I99">IF($C87&gt;$C$89,1,IF($C87&lt;$C$89,0,0.05))</f>
        <v>0.05</v>
      </c>
      <c r="J87" s="20">
        <f aca="true" t="shared" si="27" ref="J87:J99">IF($C87&gt;$C$90,1,IF($C87&lt;$C$90,0,0.05))</f>
        <v>0.05</v>
      </c>
      <c r="K87" s="20">
        <f aca="true" t="shared" si="28" ref="K87:K99">IF($C87&gt;$C$91,1,IF($C87&lt;$C$91,0,0.05))</f>
        <v>0.05</v>
      </c>
      <c r="L87" s="20">
        <f aca="true" t="shared" si="29" ref="L87:L99">IF($C87&gt;$C$92,1,IF($C87&lt;$C$92,0,0.05))</f>
        <v>0.05</v>
      </c>
      <c r="M87" s="20">
        <f aca="true" t="shared" si="30" ref="M87:M99">IF($C87&gt;$C$93,1,IF($C87&lt;$C$93,0,0.05))</f>
        <v>0.05</v>
      </c>
      <c r="N87" s="20">
        <f aca="true" t="shared" si="31" ref="N87:N99">IF($C87&gt;$C$94,1,IF($C87&lt;$C$94,0,0.05))</f>
        <v>0.05</v>
      </c>
      <c r="O87" s="20">
        <f aca="true" t="shared" si="32" ref="O87:O99">IF($C87&gt;$C$95,1,IF($C87&lt;$C$95,0,0.05))</f>
        <v>0.05</v>
      </c>
      <c r="P87" s="20">
        <f aca="true" t="shared" si="33" ref="P87:P99">IF($C87&gt;$C$96,1,IF($C87&lt;$C$96,0,0.05))</f>
        <v>0.05</v>
      </c>
      <c r="Q87" s="20">
        <f aca="true" t="shared" si="34" ref="Q87:Q99">IF($C87&gt;$C$97,1,IF($C87&lt;$C$97,0,0.05))</f>
        <v>0.05</v>
      </c>
      <c r="R87" s="20">
        <f aca="true" t="shared" si="35" ref="R87:R99">IF($C87&gt;$C$98,1,IF($C87&lt;$C$98,0,0.05))</f>
        <v>0.05</v>
      </c>
      <c r="S87" s="20">
        <f aca="true" t="shared" si="36" ref="S87:S98">IF($C87&gt;$C$99,1,IF($C87&lt;$C$99,0,0.05))</f>
        <v>0.05</v>
      </c>
      <c r="T87" s="22">
        <f aca="true" t="shared" si="37" ref="T87:T99">SUM(G87:S87)</f>
        <v>0.65</v>
      </c>
      <c r="U87" s="19">
        <f>IF($F87&gt;$F$86,0.01,IF($F87&lt;$F$86,0,0.0005))</f>
        <v>0.0005</v>
      </c>
      <c r="V87" s="20">
        <f>IF($F87&gt;$F$88,0.01,IF($F87&lt;$F$88,0,0.0005))</f>
        <v>0.0005</v>
      </c>
      <c r="W87" s="20">
        <f>IF($F87&gt;$F$89,0.01,IF($F87&lt;$F$89,0,0.0005))</f>
        <v>0.0005</v>
      </c>
      <c r="X87" s="20">
        <f>IF($F87&gt;$F$90,0.01,IF($F87&lt;$F$90,0,0.0005))</f>
        <v>0.0005</v>
      </c>
      <c r="Y87" s="20">
        <f>IF($F87&gt;$F$91,0.01,IF($F87&lt;$F$91,0,0.0005))</f>
        <v>0.0005</v>
      </c>
      <c r="Z87" s="20">
        <f t="shared" si="0"/>
        <v>0.0005</v>
      </c>
      <c r="AA87" s="20">
        <f t="shared" si="1"/>
        <v>0.0005</v>
      </c>
      <c r="AB87" s="20">
        <f t="shared" si="2"/>
        <v>0.0005</v>
      </c>
      <c r="AC87" s="20">
        <f t="shared" si="3"/>
        <v>0.0005</v>
      </c>
      <c r="AD87" s="20">
        <f t="shared" si="4"/>
        <v>0.0005</v>
      </c>
      <c r="AE87" s="20">
        <f t="shared" si="5"/>
        <v>0.0005</v>
      </c>
      <c r="AF87" s="20">
        <f t="shared" si="6"/>
        <v>0.0005</v>
      </c>
      <c r="AG87" s="20">
        <f t="shared" si="7"/>
        <v>0.0005</v>
      </c>
      <c r="AH87" s="22">
        <f aca="true" t="shared" si="38" ref="AH87:AH99">SUM(T87:AG87)</f>
        <v>0.6564999999999993</v>
      </c>
      <c r="AI87" s="19">
        <f>IF($D87&gt;$D$86,0.0001,IF($D87&lt;$D$86,0,0.000005))</f>
        <v>5E-06</v>
      </c>
      <c r="AJ87" s="20">
        <f>IF($D87&gt;$D$88,0.0001,IF($D87&lt;$D$88,0,0.000005))</f>
        <v>5E-06</v>
      </c>
      <c r="AK87" s="20">
        <f>IF($D87&gt;$D$89,0.0001,IF($D87&lt;$D$89,0,0.000005))</f>
        <v>5E-06</v>
      </c>
      <c r="AL87" s="20">
        <f>IF($D87&gt;$D$90,0.0001,IF($D87&lt;$D$90,0,0.000005))</f>
        <v>5E-06</v>
      </c>
      <c r="AM87" s="20">
        <f>IF($D87&gt;$D$91,0.0001,IF($D87&lt;$D$91,0,0.000005))</f>
        <v>5E-06</v>
      </c>
      <c r="AN87" s="20">
        <f t="shared" si="8"/>
        <v>5E-06</v>
      </c>
      <c r="AO87" s="20">
        <f t="shared" si="9"/>
        <v>5E-06</v>
      </c>
      <c r="AP87" s="20">
        <f t="shared" si="10"/>
        <v>5E-06</v>
      </c>
      <c r="AQ87" s="20">
        <f t="shared" si="11"/>
        <v>5E-06</v>
      </c>
      <c r="AR87" s="20">
        <f t="shared" si="12"/>
        <v>5E-06</v>
      </c>
      <c r="AS87" s="20">
        <f t="shared" si="13"/>
        <v>5E-06</v>
      </c>
      <c r="AT87" s="20">
        <f t="shared" si="14"/>
        <v>5E-06</v>
      </c>
      <c r="AU87" s="20">
        <f t="shared" si="15"/>
        <v>5E-06</v>
      </c>
      <c r="AV87" s="22">
        <f aca="true" t="shared" si="39" ref="AV87:AV99">SUM(AH87:AU87)</f>
        <v>0.6565649999999997</v>
      </c>
      <c r="AW87" s="19">
        <f>AM10</f>
        <v>0</v>
      </c>
      <c r="AX87" s="20">
        <f>IF($AW87&lt;$AW$86,0.000001,IF($AW87&gt;$AW$86,0,0.00000005))</f>
        <v>5E-08</v>
      </c>
      <c r="AY87" s="20">
        <f>IF($AW87&lt;$AW$88,0.000001,IF($AW87&gt;$AW$88,0,0.00000005))</f>
        <v>5E-08</v>
      </c>
      <c r="AZ87" s="20">
        <f>IF($AW87&lt;$AW$89,0.000001,IF($AW87&gt;$AW$89,0,0.00000005))</f>
        <v>5E-08</v>
      </c>
      <c r="BA87" s="20">
        <f>IF($AW87&lt;$AW$90,0.000001,IF($AW87&gt;$AW$90,0,0.00000005))</f>
        <v>5E-08</v>
      </c>
      <c r="BB87" s="20">
        <f>IF($AW87&lt;$AW$91,0.000001,IF($AW87&gt;$AW$91,0,0.00000005))</f>
        <v>5E-08</v>
      </c>
      <c r="BC87" s="20">
        <f t="shared" si="16"/>
        <v>5E-08</v>
      </c>
      <c r="BD87" s="20">
        <f t="shared" si="17"/>
        <v>5E-08</v>
      </c>
      <c r="BE87" s="20">
        <f t="shared" si="18"/>
        <v>5E-08</v>
      </c>
      <c r="BF87" s="20">
        <f t="shared" si="19"/>
        <v>5E-08</v>
      </c>
      <c r="BG87" s="20">
        <f t="shared" si="20"/>
        <v>5E-08</v>
      </c>
      <c r="BH87" s="20">
        <f t="shared" si="21"/>
        <v>5E-08</v>
      </c>
      <c r="BI87" s="20">
        <f t="shared" si="22"/>
        <v>5E-08</v>
      </c>
      <c r="BJ87" s="20">
        <f t="shared" si="23"/>
        <v>5E-08</v>
      </c>
      <c r="BK87" s="22">
        <f aca="true" t="shared" si="40" ref="BK87:BK99">AV87+SUM(AX87:BJ87)</f>
        <v>0.6565656499999998</v>
      </c>
      <c r="BL87" s="19">
        <f aca="true" ca="1" t="shared" si="41" ref="BL87:BL99">0.000000001*RAND()</f>
        <v>5.760006610994602E-10</v>
      </c>
      <c r="BM87" s="30">
        <f t="shared" si="24"/>
        <v>0.6565656505760005</v>
      </c>
      <c r="BN87" s="23">
        <f>1+IF(BM87&lt;BM88,1,0)+IF(BM87&lt;BM89,1,0)+IF(BM87&lt;BM90,1,0)+IF(BM87&lt;BM91,1,0)+IF(BM87&lt;BM92,1,0)+IF(BM87&lt;BM93,1,0)+IF(BM87&lt;BM94,1,0)+IF(BM87&lt;BM95,1,0)+IF(BM87&lt;BM96,1,0)+IF(BM87&lt;BM97,1,0)+IF(BM87&lt;BM98,1,0)+IF(BM87&lt;BM99,1,0)+IF(BM87&lt;BM86,1,0)</f>
        <v>6</v>
      </c>
      <c r="BO87" s="19" t="str">
        <f>IF($BN$86=2,$A$86,IF($BN$87=2,$A$87,IF($BN$88=2,$A$88,IF($BN$89=2,$A$89,IF($BN$90=2,$A$90,IF($BN$91=2,$A$91,IF($BN$92=2,$A$92,IF($BN$93=2,$A$93,0))))))))</f>
        <v>Emmeloordse Boys</v>
      </c>
      <c r="BP87" s="20">
        <f>IF($BN$94=2,$A$94,IF($BN$95=2,$A$95,IF($BN$96=2,$A$96,IF($BN$97=2,$A$97,IF($BN$98=2,$A$98,IF($BN$99=2,$A$99,0))))))</f>
        <v>0</v>
      </c>
      <c r="BQ87" s="21" t="str">
        <f aca="true" t="shared" si="42" ref="BQ87:BQ99">IF(BO87=0,BP87,BO87)</f>
        <v>Emmeloordse Boys</v>
      </c>
    </row>
    <row r="88" spans="1:69" ht="12.75">
      <c r="A88" s="19" t="str">
        <f>'Poule A-N'!K45</f>
        <v>FC Bioloognie</v>
      </c>
      <c r="B88" s="20">
        <f>'Poule A-N'!L45</f>
        <v>0</v>
      </c>
      <c r="C88" s="20">
        <f>'Poule A-N'!M45</f>
        <v>0</v>
      </c>
      <c r="D88" s="20">
        <f>'Poule A-N'!N45</f>
        <v>0</v>
      </c>
      <c r="E88" s="20">
        <f>'Poule A-N'!O45</f>
        <v>0</v>
      </c>
      <c r="F88" s="21">
        <f>'Poule A-N'!P45</f>
        <v>0</v>
      </c>
      <c r="G88" s="19">
        <f aca="true" t="shared" si="43" ref="G88:G99">IF($C88&gt;$C$87,1,IF($C88&lt;$C$87,0,0.05))</f>
        <v>0.05</v>
      </c>
      <c r="H88" s="20">
        <f>IF($C88&gt;$C$86,1,IF($C88&lt;$C$86,0,0.05))</f>
        <v>0.05</v>
      </c>
      <c r="I88" s="20">
        <f t="shared" si="26"/>
        <v>0.05</v>
      </c>
      <c r="J88" s="20">
        <f t="shared" si="27"/>
        <v>0.05</v>
      </c>
      <c r="K88" s="20">
        <f t="shared" si="28"/>
        <v>0.05</v>
      </c>
      <c r="L88" s="20">
        <f t="shared" si="29"/>
        <v>0.05</v>
      </c>
      <c r="M88" s="20">
        <f t="shared" si="30"/>
        <v>0.05</v>
      </c>
      <c r="N88" s="20">
        <f t="shared" si="31"/>
        <v>0.05</v>
      </c>
      <c r="O88" s="20">
        <f t="shared" si="32"/>
        <v>0.05</v>
      </c>
      <c r="P88" s="20">
        <f t="shared" si="33"/>
        <v>0.05</v>
      </c>
      <c r="Q88" s="20">
        <f t="shared" si="34"/>
        <v>0.05</v>
      </c>
      <c r="R88" s="20">
        <f t="shared" si="35"/>
        <v>0.05</v>
      </c>
      <c r="S88" s="20">
        <f t="shared" si="36"/>
        <v>0.05</v>
      </c>
      <c r="T88" s="22">
        <f t="shared" si="37"/>
        <v>0.65</v>
      </c>
      <c r="U88" s="19">
        <f aca="true" t="shared" si="44" ref="U88:U99">IF($F88&gt;$F$87,0.01,IF($F88&lt;$F$87,0,0.0005))</f>
        <v>0.0005</v>
      </c>
      <c r="V88" s="20">
        <f>IF($F88&gt;$F$86,0.01,IF($F88&lt;$F$86,0,0.0005))</f>
        <v>0.0005</v>
      </c>
      <c r="W88" s="20">
        <f>IF($F88&gt;$F$89,0.01,IF($F88&lt;$F$89,0,0.0005))</f>
        <v>0.0005</v>
      </c>
      <c r="X88" s="20">
        <f>IF($F88&gt;$F$90,0.01,IF($F88&lt;$F$90,0,0.0005))</f>
        <v>0.0005</v>
      </c>
      <c r="Y88" s="20">
        <f>IF($F88&gt;$F$91,0.01,IF($F88&lt;$F$91,0,0.0005))</f>
        <v>0.0005</v>
      </c>
      <c r="Z88" s="20">
        <f t="shared" si="0"/>
        <v>0.0005</v>
      </c>
      <c r="AA88" s="20">
        <f t="shared" si="1"/>
        <v>0.0005</v>
      </c>
      <c r="AB88" s="20">
        <f t="shared" si="2"/>
        <v>0.0005</v>
      </c>
      <c r="AC88" s="20">
        <f t="shared" si="3"/>
        <v>0.0005</v>
      </c>
      <c r="AD88" s="20">
        <f t="shared" si="4"/>
        <v>0.0005</v>
      </c>
      <c r="AE88" s="20">
        <f t="shared" si="5"/>
        <v>0.0005</v>
      </c>
      <c r="AF88" s="20">
        <f t="shared" si="6"/>
        <v>0.0005</v>
      </c>
      <c r="AG88" s="20">
        <f t="shared" si="7"/>
        <v>0.0005</v>
      </c>
      <c r="AH88" s="22">
        <f t="shared" si="38"/>
        <v>0.6564999999999993</v>
      </c>
      <c r="AI88" s="19">
        <f aca="true" t="shared" si="45" ref="AI88:AI99">IF($D88&gt;$D$87,0.0001,IF($D88&lt;$D$87,0,0.000005))</f>
        <v>5E-06</v>
      </c>
      <c r="AJ88" s="20">
        <f>IF($D88&gt;$D$86,0.0001,IF($D88&lt;$D$86,0,0.000005))</f>
        <v>5E-06</v>
      </c>
      <c r="AK88" s="20">
        <f>IF($D88&gt;$D$89,0.0001,IF($D88&lt;$D$89,0,0.000005))</f>
        <v>5E-06</v>
      </c>
      <c r="AL88" s="20">
        <f>IF($D88&gt;$D$90,0.0001,IF($D88&lt;$D$90,0,0.000005))</f>
        <v>5E-06</v>
      </c>
      <c r="AM88" s="20">
        <f>IF($D88&gt;$D$91,0.0001,IF($D88&lt;$D$91,0,0.000005))</f>
        <v>5E-06</v>
      </c>
      <c r="AN88" s="20">
        <f t="shared" si="8"/>
        <v>5E-06</v>
      </c>
      <c r="AO88" s="20">
        <f t="shared" si="9"/>
        <v>5E-06</v>
      </c>
      <c r="AP88" s="20">
        <f t="shared" si="10"/>
        <v>5E-06</v>
      </c>
      <c r="AQ88" s="20">
        <f t="shared" si="11"/>
        <v>5E-06</v>
      </c>
      <c r="AR88" s="20">
        <f t="shared" si="12"/>
        <v>5E-06</v>
      </c>
      <c r="AS88" s="20">
        <f t="shared" si="13"/>
        <v>5E-06</v>
      </c>
      <c r="AT88" s="20">
        <f t="shared" si="14"/>
        <v>5E-06</v>
      </c>
      <c r="AU88" s="20">
        <f t="shared" si="15"/>
        <v>5E-06</v>
      </c>
      <c r="AV88" s="22">
        <f t="shared" si="39"/>
        <v>0.6565649999999997</v>
      </c>
      <c r="AW88" s="19">
        <f>AM16</f>
        <v>0</v>
      </c>
      <c r="AX88" s="20">
        <f aca="true" t="shared" si="46" ref="AX88:AX99">IF($AW88&lt;$AW$87,0.000001,IF($AW88&gt;$AW$87,0,0.00000005))</f>
        <v>5E-08</v>
      </c>
      <c r="AY88" s="20">
        <f>IF($AW88&lt;$AW$86,0.000001,IF($AW88&gt;$AW$86,0,0.00000005))</f>
        <v>5E-08</v>
      </c>
      <c r="AZ88" s="20">
        <f>IF($AW88&lt;$AW$89,0.000001,IF($AW88&gt;$AW$89,0,0.00000005))</f>
        <v>5E-08</v>
      </c>
      <c r="BA88" s="20">
        <f>IF($AW88&lt;$AW$90,0.000001,IF($AW88&gt;$AW$90,0,0.00000005))</f>
        <v>5E-08</v>
      </c>
      <c r="BB88" s="20">
        <f>IF($AW88&lt;$AW$91,0.000001,IF($AW88&gt;$AW$91,0,0.00000005))</f>
        <v>5E-08</v>
      </c>
      <c r="BC88" s="20">
        <f t="shared" si="16"/>
        <v>5E-08</v>
      </c>
      <c r="BD88" s="20">
        <f t="shared" si="17"/>
        <v>5E-08</v>
      </c>
      <c r="BE88" s="20">
        <f t="shared" si="18"/>
        <v>5E-08</v>
      </c>
      <c r="BF88" s="20">
        <f t="shared" si="19"/>
        <v>5E-08</v>
      </c>
      <c r="BG88" s="20">
        <f t="shared" si="20"/>
        <v>5E-08</v>
      </c>
      <c r="BH88" s="20">
        <f t="shared" si="21"/>
        <v>5E-08</v>
      </c>
      <c r="BI88" s="20">
        <f t="shared" si="22"/>
        <v>5E-08</v>
      </c>
      <c r="BJ88" s="20">
        <f t="shared" si="23"/>
        <v>5E-08</v>
      </c>
      <c r="BK88" s="22">
        <f t="shared" si="40"/>
        <v>0.6565656499999998</v>
      </c>
      <c r="BL88" s="19">
        <f ca="1" t="shared" si="41"/>
        <v>1.0650581654366232E-10</v>
      </c>
      <c r="BM88" s="30">
        <f t="shared" si="24"/>
        <v>0.6565656501065056</v>
      </c>
      <c r="BN88" s="23">
        <f>1+IF(BM88&lt;BM89,1,0)+IF(BM88&lt;BM90,1,0)+IF(BM88&lt;BM91,1,0)+IF(BM88&lt;BM92,1,0)+IF(BM88&lt;BM93,1,0)+IF(BM88&lt;BM94,1,0)+IF(BM88&lt;BM95,1,0)+IF(BM88&lt;BM96,1,0)+IF(BM88&lt;BM97,1,0)+IF(BM88&lt;BM98,1,0)+IF(BM88&lt;BM99,1,0)+IF(BM88&lt;BM86,1,0)+IF(BM88&lt;BM87,1,0)</f>
        <v>14</v>
      </c>
      <c r="BO88" s="19" t="str">
        <f>IF($BN$86=3,$A$86,IF($BN$87=3,$A$87,IF($BN$88=3,$A$88,IF($BN$89=3,$A$89,IF($BN$90=3,$A$90,IF($BN$91=3,$A$91,IF($BN$92=3,$A$92,IF($BN$93=3,$A$93,0))))))))</f>
        <v>FC The Unknown</v>
      </c>
      <c r="BP88" s="20">
        <f>IF($BN$94=3,$A$94,IF($BN$95=3,$A$95,IF($BN$96=3,$A$96,IF($BN$97=3,$A$97,IF($BN$98=3,$A$98,IF($BN$99=3,$A$99,0))))))</f>
        <v>0</v>
      </c>
      <c r="BQ88" s="21" t="str">
        <f t="shared" si="42"/>
        <v>FC The Unknown</v>
      </c>
    </row>
    <row r="89" spans="1:69" ht="12.75">
      <c r="A89" s="19" t="str">
        <f>'Poule A-N'!K61</f>
        <v>Nasca</v>
      </c>
      <c r="B89" s="20">
        <f>'Poule A-N'!L61</f>
        <v>0</v>
      </c>
      <c r="C89" s="20">
        <f>'Poule A-N'!M61</f>
        <v>0</v>
      </c>
      <c r="D89" s="20">
        <f>'Poule A-N'!N61</f>
        <v>0</v>
      </c>
      <c r="E89" s="20">
        <f>'Poule A-N'!O61</f>
        <v>0</v>
      </c>
      <c r="F89" s="21">
        <f>'Poule A-N'!P61</f>
        <v>0</v>
      </c>
      <c r="G89" s="19">
        <f t="shared" si="43"/>
        <v>0.05</v>
      </c>
      <c r="H89" s="20">
        <f t="shared" si="25"/>
        <v>0.05</v>
      </c>
      <c r="I89" s="20">
        <f>IF($C89&gt;$C$86,1,IF($C89&lt;$C$86,0,0.05))</f>
        <v>0.05</v>
      </c>
      <c r="J89" s="20">
        <f t="shared" si="27"/>
        <v>0.05</v>
      </c>
      <c r="K89" s="20">
        <f t="shared" si="28"/>
        <v>0.05</v>
      </c>
      <c r="L89" s="20">
        <f t="shared" si="29"/>
        <v>0.05</v>
      </c>
      <c r="M89" s="20">
        <f t="shared" si="30"/>
        <v>0.05</v>
      </c>
      <c r="N89" s="20">
        <f t="shared" si="31"/>
        <v>0.05</v>
      </c>
      <c r="O89" s="20">
        <f t="shared" si="32"/>
        <v>0.05</v>
      </c>
      <c r="P89" s="20">
        <f t="shared" si="33"/>
        <v>0.05</v>
      </c>
      <c r="Q89" s="20">
        <f t="shared" si="34"/>
        <v>0.05</v>
      </c>
      <c r="R89" s="20">
        <f t="shared" si="35"/>
        <v>0.05</v>
      </c>
      <c r="S89" s="20">
        <f t="shared" si="36"/>
        <v>0.05</v>
      </c>
      <c r="T89" s="22">
        <f t="shared" si="37"/>
        <v>0.65</v>
      </c>
      <c r="U89" s="19">
        <f t="shared" si="44"/>
        <v>0.0005</v>
      </c>
      <c r="V89" s="20">
        <f aca="true" t="shared" si="47" ref="V89:V99">IF($F89&gt;$F$88,0.01,IF($F89&lt;$F$88,0,0.0005))</f>
        <v>0.0005</v>
      </c>
      <c r="W89" s="20">
        <f>IF($F89&gt;$F$86,0.01,IF($F89&lt;$F$86,0,0.0005))</f>
        <v>0.0005</v>
      </c>
      <c r="X89" s="20">
        <f>IF($F89&gt;$F$90,0.01,IF($F89&lt;$F$90,0,0.0005))</f>
        <v>0.0005</v>
      </c>
      <c r="Y89" s="20">
        <f>IF($F89&gt;$F$91,0.01,IF($F89&lt;$F$91,0,0.0005))</f>
        <v>0.0005</v>
      </c>
      <c r="Z89" s="20">
        <f t="shared" si="0"/>
        <v>0.0005</v>
      </c>
      <c r="AA89" s="20">
        <f t="shared" si="1"/>
        <v>0.0005</v>
      </c>
      <c r="AB89" s="20">
        <f t="shared" si="2"/>
        <v>0.0005</v>
      </c>
      <c r="AC89" s="20">
        <f t="shared" si="3"/>
        <v>0.0005</v>
      </c>
      <c r="AD89" s="20">
        <f t="shared" si="4"/>
        <v>0.0005</v>
      </c>
      <c r="AE89" s="20">
        <f t="shared" si="5"/>
        <v>0.0005</v>
      </c>
      <c r="AF89" s="20">
        <f t="shared" si="6"/>
        <v>0.0005</v>
      </c>
      <c r="AG89" s="20">
        <f t="shared" si="7"/>
        <v>0.0005</v>
      </c>
      <c r="AH89" s="22">
        <f t="shared" si="38"/>
        <v>0.6564999999999993</v>
      </c>
      <c r="AI89" s="19">
        <f t="shared" si="45"/>
        <v>5E-06</v>
      </c>
      <c r="AJ89" s="20">
        <f aca="true" t="shared" si="48" ref="AJ89:AJ99">IF($D89&gt;$D$88,0.0001,IF($D89&lt;$D$88,0,0.000005))</f>
        <v>5E-06</v>
      </c>
      <c r="AK89" s="20">
        <f>IF($D89&gt;$D$86,0.0001,IF($D89&lt;$D$86,0,0.000005))</f>
        <v>5E-06</v>
      </c>
      <c r="AL89" s="20">
        <f>IF($D89&gt;$D$90,0.0001,IF($D89&lt;$D$90,0,0.000005))</f>
        <v>5E-06</v>
      </c>
      <c r="AM89" s="20">
        <f>IF($D89&gt;$D$91,0.0001,IF($D89&lt;$D$91,0,0.000005))</f>
        <v>5E-06</v>
      </c>
      <c r="AN89" s="20">
        <f t="shared" si="8"/>
        <v>5E-06</v>
      </c>
      <c r="AO89" s="20">
        <f t="shared" si="9"/>
        <v>5E-06</v>
      </c>
      <c r="AP89" s="20">
        <f t="shared" si="10"/>
        <v>5E-06</v>
      </c>
      <c r="AQ89" s="20">
        <f t="shared" si="11"/>
        <v>5E-06</v>
      </c>
      <c r="AR89" s="20">
        <f t="shared" si="12"/>
        <v>5E-06</v>
      </c>
      <c r="AS89" s="20">
        <f t="shared" si="13"/>
        <v>5E-06</v>
      </c>
      <c r="AT89" s="20">
        <f t="shared" si="14"/>
        <v>5E-06</v>
      </c>
      <c r="AU89" s="20">
        <f t="shared" si="15"/>
        <v>5E-06</v>
      </c>
      <c r="AV89" s="22">
        <f t="shared" si="39"/>
        <v>0.6565649999999997</v>
      </c>
      <c r="AW89" s="19">
        <f>AM22</f>
        <v>0</v>
      </c>
      <c r="AX89" s="20">
        <f t="shared" si="46"/>
        <v>5E-08</v>
      </c>
      <c r="AY89" s="20">
        <f aca="true" t="shared" si="49" ref="AY89:AY99">IF($AW89&lt;$AW$88,0.000001,IF($AW89&gt;$AW$88,0,0.00000005))</f>
        <v>5E-08</v>
      </c>
      <c r="AZ89" s="20">
        <f>IF($AW89&lt;$AW$86,0.000001,IF($AW89&gt;$AW$86,0,0.00000005))</f>
        <v>5E-08</v>
      </c>
      <c r="BA89" s="20">
        <f>IF($AW89&lt;$AW$90,0.000001,IF($AW89&gt;$AW$90,0,0.00000005))</f>
        <v>5E-08</v>
      </c>
      <c r="BB89" s="20">
        <f>IF($AW89&lt;$AW$91,0.000001,IF($AW89&gt;$AW$91,0,0.00000005))</f>
        <v>5E-08</v>
      </c>
      <c r="BC89" s="20">
        <f t="shared" si="16"/>
        <v>5E-08</v>
      </c>
      <c r="BD89" s="20">
        <f t="shared" si="17"/>
        <v>5E-08</v>
      </c>
      <c r="BE89" s="20">
        <f t="shared" si="18"/>
        <v>5E-08</v>
      </c>
      <c r="BF89" s="20">
        <f t="shared" si="19"/>
        <v>5E-08</v>
      </c>
      <c r="BG89" s="20">
        <f t="shared" si="20"/>
        <v>5E-08</v>
      </c>
      <c r="BH89" s="20">
        <f t="shared" si="21"/>
        <v>5E-08</v>
      </c>
      <c r="BI89" s="20">
        <f t="shared" si="22"/>
        <v>5E-08</v>
      </c>
      <c r="BJ89" s="20">
        <f t="shared" si="23"/>
        <v>5E-08</v>
      </c>
      <c r="BK89" s="22">
        <f t="shared" si="40"/>
        <v>0.6565656499999998</v>
      </c>
      <c r="BL89" s="19">
        <f ca="1" t="shared" si="41"/>
        <v>3.7667198868457265E-10</v>
      </c>
      <c r="BM89" s="30">
        <f t="shared" si="24"/>
        <v>0.6565656503766718</v>
      </c>
      <c r="BN89" s="23">
        <f>1+IF(BM89&lt;BM90,1,0)+IF(BM89&lt;BM91,1,0)+IF(BM89&lt;BM92,1,0)+IF(BM89&lt;BM93,1,0)+IF(BM89&lt;BM94,1,0)+IF(BM89&lt;BM95,1,0)+IF(BM89&lt;BM96,1,0)+IF(BM89&lt;BM97,1,0)+IF(BM89&lt;BM98,1,0)+IF(BM89&lt;BM99,1,0)+IF(BM89&lt;BM86,1,0)+IF(BM89&lt;BM87,1,0)+IF(BM89&lt;BM88,1,0)</f>
        <v>8</v>
      </c>
      <c r="BO89" s="19" t="str">
        <f>IF($BN$86=4,$A$86,IF($BN$87=4,$A$87,IF($BN$88=4,$A$88,IF($BN$89=4,$A$89,IF($BN$90=4,$A$90,IF($BN$91=4,$A$91,IF($BN$92=4,$A$92,IF($BN$93=4,$A$93,0))))))))</f>
        <v>PeugeotGTI-CLUB</v>
      </c>
      <c r="BP89" s="20">
        <f>IF($BN$94=4,$A$94,IF($BN$95=4,$A$95,IF($BN$96=4,$A$96,IF($BN$97=4,$A$97,IF($BN$98=4,$A$98,IF($BN$99=4,$A$99,0))))))</f>
        <v>0</v>
      </c>
      <c r="BQ89" s="21" t="str">
        <f t="shared" si="42"/>
        <v>PeugeotGTI-CLUB</v>
      </c>
    </row>
    <row r="90" spans="1:69" ht="12.75">
      <c r="A90" s="19" t="str">
        <f>'Poule A-N'!K77</f>
        <v>PeugeotGTI-CLUB</v>
      </c>
      <c r="B90" s="20">
        <f>'Poule A-N'!L77</f>
        <v>0</v>
      </c>
      <c r="C90" s="20">
        <f>'Poule A-N'!M77</f>
        <v>0</v>
      </c>
      <c r="D90" s="20">
        <f>'Poule A-N'!N77</f>
        <v>0</v>
      </c>
      <c r="E90" s="20">
        <f>'Poule A-N'!O77</f>
        <v>0</v>
      </c>
      <c r="F90" s="21">
        <f>'Poule A-N'!P77</f>
        <v>0</v>
      </c>
      <c r="G90" s="19">
        <f t="shared" si="43"/>
        <v>0.05</v>
      </c>
      <c r="H90" s="20">
        <f t="shared" si="25"/>
        <v>0.05</v>
      </c>
      <c r="I90" s="20">
        <f t="shared" si="26"/>
        <v>0.05</v>
      </c>
      <c r="J90" s="20">
        <f>IF($C90&gt;$C$86,1,IF($C90&lt;$C$86,0,0.05))</f>
        <v>0.05</v>
      </c>
      <c r="K90" s="20">
        <f t="shared" si="28"/>
        <v>0.05</v>
      </c>
      <c r="L90" s="20">
        <f t="shared" si="29"/>
        <v>0.05</v>
      </c>
      <c r="M90" s="20">
        <f t="shared" si="30"/>
        <v>0.05</v>
      </c>
      <c r="N90" s="20">
        <f t="shared" si="31"/>
        <v>0.05</v>
      </c>
      <c r="O90" s="20">
        <f t="shared" si="32"/>
        <v>0.05</v>
      </c>
      <c r="P90" s="20">
        <f t="shared" si="33"/>
        <v>0.05</v>
      </c>
      <c r="Q90" s="20">
        <f t="shared" si="34"/>
        <v>0.05</v>
      </c>
      <c r="R90" s="20">
        <f t="shared" si="35"/>
        <v>0.05</v>
      </c>
      <c r="S90" s="20">
        <f t="shared" si="36"/>
        <v>0.05</v>
      </c>
      <c r="T90" s="22">
        <f t="shared" si="37"/>
        <v>0.65</v>
      </c>
      <c r="U90" s="19">
        <f t="shared" si="44"/>
        <v>0.0005</v>
      </c>
      <c r="V90" s="20">
        <f t="shared" si="47"/>
        <v>0.0005</v>
      </c>
      <c r="W90" s="20">
        <f aca="true" t="shared" si="50" ref="W90:W99">IF($F90&gt;$F$89,0.01,IF($F90&lt;$F$89,0,0.0005))</f>
        <v>0.0005</v>
      </c>
      <c r="X90" s="20">
        <f>IF($F90&gt;$F$86,0.01,IF($F90&lt;$F$86,0,0.0005))</f>
        <v>0.0005</v>
      </c>
      <c r="Y90" s="20">
        <f>IF($F90&gt;$F$91,0.01,IF($F90&lt;$F$91,0,0.0005))</f>
        <v>0.0005</v>
      </c>
      <c r="Z90" s="20">
        <f t="shared" si="0"/>
        <v>0.0005</v>
      </c>
      <c r="AA90" s="20">
        <f t="shared" si="1"/>
        <v>0.0005</v>
      </c>
      <c r="AB90" s="20">
        <f t="shared" si="2"/>
        <v>0.0005</v>
      </c>
      <c r="AC90" s="20">
        <f t="shared" si="3"/>
        <v>0.0005</v>
      </c>
      <c r="AD90" s="20">
        <f t="shared" si="4"/>
        <v>0.0005</v>
      </c>
      <c r="AE90" s="20">
        <f t="shared" si="5"/>
        <v>0.0005</v>
      </c>
      <c r="AF90" s="20">
        <f t="shared" si="6"/>
        <v>0.0005</v>
      </c>
      <c r="AG90" s="20">
        <f t="shared" si="7"/>
        <v>0.0005</v>
      </c>
      <c r="AH90" s="22">
        <f t="shared" si="38"/>
        <v>0.6564999999999993</v>
      </c>
      <c r="AI90" s="19">
        <f t="shared" si="45"/>
        <v>5E-06</v>
      </c>
      <c r="AJ90" s="20">
        <f t="shared" si="48"/>
        <v>5E-06</v>
      </c>
      <c r="AK90" s="20">
        <f aca="true" t="shared" si="51" ref="AK90:AK99">IF($D90&gt;$D$89,0.0001,IF($D90&lt;$D$89,0,0.000005))</f>
        <v>5E-06</v>
      </c>
      <c r="AL90" s="20">
        <f>IF($D90&gt;$D$86,0.0001,IF($D90&lt;$D$86,0,0.000005))</f>
        <v>5E-06</v>
      </c>
      <c r="AM90" s="20">
        <f>IF($D90&gt;$D$91,0.0001,IF($D90&lt;$D$91,0,0.000005))</f>
        <v>5E-06</v>
      </c>
      <c r="AN90" s="20">
        <f t="shared" si="8"/>
        <v>5E-06</v>
      </c>
      <c r="AO90" s="20">
        <f t="shared" si="9"/>
        <v>5E-06</v>
      </c>
      <c r="AP90" s="20">
        <f t="shared" si="10"/>
        <v>5E-06</v>
      </c>
      <c r="AQ90" s="20">
        <f t="shared" si="11"/>
        <v>5E-06</v>
      </c>
      <c r="AR90" s="20">
        <f t="shared" si="12"/>
        <v>5E-06</v>
      </c>
      <c r="AS90" s="20">
        <f t="shared" si="13"/>
        <v>5E-06</v>
      </c>
      <c r="AT90" s="20">
        <f t="shared" si="14"/>
        <v>5E-06</v>
      </c>
      <c r="AU90" s="20">
        <f t="shared" si="15"/>
        <v>5E-06</v>
      </c>
      <c r="AV90" s="22">
        <f t="shared" si="39"/>
        <v>0.6565649999999997</v>
      </c>
      <c r="AW90" s="19">
        <f>AM28</f>
        <v>0</v>
      </c>
      <c r="AX90" s="20">
        <f t="shared" si="46"/>
        <v>5E-08</v>
      </c>
      <c r="AY90" s="20">
        <f t="shared" si="49"/>
        <v>5E-08</v>
      </c>
      <c r="AZ90" s="20">
        <f aca="true" t="shared" si="52" ref="AZ90:AZ99">IF($AW90&lt;$AW$89,0.000001,IF($AW90&gt;$AW$89,0,0.00000005))</f>
        <v>5E-08</v>
      </c>
      <c r="BA90" s="20">
        <f>IF($AW90&lt;$AW$86,0.000001,IF($AW90&gt;$AW$86,0,0.00000005))</f>
        <v>5E-08</v>
      </c>
      <c r="BB90" s="20">
        <f>IF($AW90&lt;$AW$91,0.000001,IF($AW90&gt;$AW$91,0,0.00000005))</f>
        <v>5E-08</v>
      </c>
      <c r="BC90" s="20">
        <f t="shared" si="16"/>
        <v>5E-08</v>
      </c>
      <c r="BD90" s="20">
        <f t="shared" si="17"/>
        <v>5E-08</v>
      </c>
      <c r="BE90" s="20">
        <f t="shared" si="18"/>
        <v>5E-08</v>
      </c>
      <c r="BF90" s="20">
        <f t="shared" si="19"/>
        <v>5E-08</v>
      </c>
      <c r="BG90" s="20">
        <f t="shared" si="20"/>
        <v>5E-08</v>
      </c>
      <c r="BH90" s="20">
        <f t="shared" si="21"/>
        <v>5E-08</v>
      </c>
      <c r="BI90" s="20">
        <f t="shared" si="22"/>
        <v>5E-08</v>
      </c>
      <c r="BJ90" s="20">
        <f t="shared" si="23"/>
        <v>5E-08</v>
      </c>
      <c r="BK90" s="22">
        <f t="shared" si="40"/>
        <v>0.6565656499999998</v>
      </c>
      <c r="BL90" s="19">
        <f ca="1" t="shared" si="41"/>
        <v>6.093833381735405E-10</v>
      </c>
      <c r="BM90" s="30">
        <f t="shared" si="24"/>
        <v>0.6565656506093831</v>
      </c>
      <c r="BN90" s="23">
        <f>1+IF(BM90&lt;BM91,1,0)+IF(BM90&lt;BM92,1,0)+IF(BM90&lt;BM93,1,0)+IF(BM90&lt;BM94,1,0)+IF(BM90&lt;BM95,1,0)+IF(BM90&lt;BM96,1,0)+IF(BM90&lt;BM97,1,0)+IF(BM90&lt;BM98,1,0)+IF(BM90&lt;BM99,1,0)+IF(BM90&lt;BM86,1,0)+IF(BM90&lt;BM87,1,0)+IF(BM90&lt;BM88,1,0)+IF(BM90&lt;BM89,1,0)</f>
        <v>4</v>
      </c>
      <c r="BO90" s="19">
        <f>IF($BN$86=5,$A$86,IF($BN$87=5,$A$87,IF($BN$88=5,$A$88,IF($BN$89=5,$A$89,IF($BN$90=5,$A$90,IF($BN$91=5,$A$91,IF($BN$92=5,$A$92,IF($BN$93=5,$A$93,0))))))))</f>
        <v>0</v>
      </c>
      <c r="BP90" s="20" t="str">
        <f>IF($BN$94=5,$A$94,IF($BN$95=5,$A$95,IF($BN$96=5,$A$96,IF($BN$97=5,$A$97,IF($BN$98=5,$A$98,IF($BN$99=5,$A$99,0))))))</f>
        <v>TheArEnD</v>
      </c>
      <c r="BQ90" s="21" t="str">
        <f t="shared" si="42"/>
        <v>TheArEnD</v>
      </c>
    </row>
    <row r="91" spans="1:69" ht="12.75">
      <c r="A91" s="19" t="str">
        <f>'Poule A-N'!K93</f>
        <v>avm</v>
      </c>
      <c r="B91" s="20">
        <f>'Poule A-N'!L93</f>
        <v>0</v>
      </c>
      <c r="C91" s="20">
        <f>'Poule A-N'!M93</f>
        <v>0</v>
      </c>
      <c r="D91" s="20">
        <f>'Poule A-N'!N93</f>
        <v>0</v>
      </c>
      <c r="E91" s="20">
        <f>'Poule A-N'!O93</f>
        <v>0</v>
      </c>
      <c r="F91" s="21">
        <f>'Poule A-N'!P93</f>
        <v>0</v>
      </c>
      <c r="G91" s="19">
        <f t="shared" si="43"/>
        <v>0.05</v>
      </c>
      <c r="H91" s="20">
        <f t="shared" si="25"/>
        <v>0.05</v>
      </c>
      <c r="I91" s="20">
        <f t="shared" si="26"/>
        <v>0.05</v>
      </c>
      <c r="J91" s="20">
        <f t="shared" si="27"/>
        <v>0.05</v>
      </c>
      <c r="K91" s="20">
        <f>IF($C91&gt;$C$86,1,IF($C91&lt;$C$86,0,0.05))</f>
        <v>0.05</v>
      </c>
      <c r="L91" s="20">
        <f t="shared" si="29"/>
        <v>0.05</v>
      </c>
      <c r="M91" s="20">
        <f t="shared" si="30"/>
        <v>0.05</v>
      </c>
      <c r="N91" s="20">
        <f t="shared" si="31"/>
        <v>0.05</v>
      </c>
      <c r="O91" s="20">
        <f t="shared" si="32"/>
        <v>0.05</v>
      </c>
      <c r="P91" s="20">
        <f t="shared" si="33"/>
        <v>0.05</v>
      </c>
      <c r="Q91" s="20">
        <f t="shared" si="34"/>
        <v>0.05</v>
      </c>
      <c r="R91" s="20">
        <f t="shared" si="35"/>
        <v>0.05</v>
      </c>
      <c r="S91" s="20">
        <f t="shared" si="36"/>
        <v>0.05</v>
      </c>
      <c r="T91" s="22">
        <f t="shared" si="37"/>
        <v>0.65</v>
      </c>
      <c r="U91" s="19">
        <f t="shared" si="44"/>
        <v>0.0005</v>
      </c>
      <c r="V91" s="20">
        <f t="shared" si="47"/>
        <v>0.0005</v>
      </c>
      <c r="W91" s="20">
        <f t="shared" si="50"/>
        <v>0.0005</v>
      </c>
      <c r="X91" s="20">
        <f aca="true" t="shared" si="53" ref="X91:X99">IF($F91&gt;$F$90,0.01,IF($F91&lt;$F$90,0,0.0005))</f>
        <v>0.0005</v>
      </c>
      <c r="Y91" s="20">
        <f>IF($F91&gt;$F$86,0.01,IF($F91&lt;$F$86,0,0.0005))</f>
        <v>0.0005</v>
      </c>
      <c r="Z91" s="20">
        <f t="shared" si="0"/>
        <v>0.0005</v>
      </c>
      <c r="AA91" s="20">
        <f t="shared" si="1"/>
        <v>0.0005</v>
      </c>
      <c r="AB91" s="20">
        <f t="shared" si="2"/>
        <v>0.0005</v>
      </c>
      <c r="AC91" s="20">
        <f t="shared" si="3"/>
        <v>0.0005</v>
      </c>
      <c r="AD91" s="20">
        <f t="shared" si="4"/>
        <v>0.0005</v>
      </c>
      <c r="AE91" s="20">
        <f t="shared" si="5"/>
        <v>0.0005</v>
      </c>
      <c r="AF91" s="20">
        <f t="shared" si="6"/>
        <v>0.0005</v>
      </c>
      <c r="AG91" s="20">
        <f t="shared" si="7"/>
        <v>0.0005</v>
      </c>
      <c r="AH91" s="22">
        <f t="shared" si="38"/>
        <v>0.6564999999999993</v>
      </c>
      <c r="AI91" s="19">
        <f t="shared" si="45"/>
        <v>5E-06</v>
      </c>
      <c r="AJ91" s="20">
        <f t="shared" si="48"/>
        <v>5E-06</v>
      </c>
      <c r="AK91" s="20">
        <f t="shared" si="51"/>
        <v>5E-06</v>
      </c>
      <c r="AL91" s="20">
        <f aca="true" t="shared" si="54" ref="AL91:AL99">IF($D91&gt;$D$90,0.0001,IF($D91&lt;$D$90,0,0.000005))</f>
        <v>5E-06</v>
      </c>
      <c r="AM91" s="20">
        <f>IF($D91&gt;$D$86,0.0001,IF($D91&lt;$D$86,0,0.000005))</f>
        <v>5E-06</v>
      </c>
      <c r="AN91" s="20">
        <f t="shared" si="8"/>
        <v>5E-06</v>
      </c>
      <c r="AO91" s="20">
        <f t="shared" si="9"/>
        <v>5E-06</v>
      </c>
      <c r="AP91" s="20">
        <f t="shared" si="10"/>
        <v>5E-06</v>
      </c>
      <c r="AQ91" s="20">
        <f t="shared" si="11"/>
        <v>5E-06</v>
      </c>
      <c r="AR91" s="20">
        <f t="shared" si="12"/>
        <v>5E-06</v>
      </c>
      <c r="AS91" s="20">
        <f t="shared" si="13"/>
        <v>5E-06</v>
      </c>
      <c r="AT91" s="20">
        <f t="shared" si="14"/>
        <v>5E-06</v>
      </c>
      <c r="AU91" s="20">
        <f t="shared" si="15"/>
        <v>5E-06</v>
      </c>
      <c r="AV91" s="22">
        <f t="shared" si="39"/>
        <v>0.6565649999999997</v>
      </c>
      <c r="AW91" s="19">
        <f>AM34</f>
        <v>0</v>
      </c>
      <c r="AX91" s="20">
        <f t="shared" si="46"/>
        <v>5E-08</v>
      </c>
      <c r="AY91" s="20">
        <f t="shared" si="49"/>
        <v>5E-08</v>
      </c>
      <c r="AZ91" s="20">
        <f t="shared" si="52"/>
        <v>5E-08</v>
      </c>
      <c r="BA91" s="20">
        <f aca="true" t="shared" si="55" ref="BA91:BA99">IF($AW91&lt;$AW$90,0.000001,IF($AW91&gt;$AW$90,0,0.00000005))</f>
        <v>5E-08</v>
      </c>
      <c r="BB91" s="20">
        <f>IF($AW91&lt;$AW$86,0.000001,IF($AW91&gt;$AW$86,0,0.00000005))</f>
        <v>5E-08</v>
      </c>
      <c r="BC91" s="20">
        <f t="shared" si="16"/>
        <v>5E-08</v>
      </c>
      <c r="BD91" s="20">
        <f t="shared" si="17"/>
        <v>5E-08</v>
      </c>
      <c r="BE91" s="20">
        <f t="shared" si="18"/>
        <v>5E-08</v>
      </c>
      <c r="BF91" s="20">
        <f t="shared" si="19"/>
        <v>5E-08</v>
      </c>
      <c r="BG91" s="20">
        <f t="shared" si="20"/>
        <v>5E-08</v>
      </c>
      <c r="BH91" s="20">
        <f t="shared" si="21"/>
        <v>5E-08</v>
      </c>
      <c r="BI91" s="20">
        <f t="shared" si="22"/>
        <v>5E-08</v>
      </c>
      <c r="BJ91" s="20">
        <f t="shared" si="23"/>
        <v>5E-08</v>
      </c>
      <c r="BK91" s="22">
        <f t="shared" si="40"/>
        <v>0.6565656499999998</v>
      </c>
      <c r="BL91" s="19">
        <f ca="1" t="shared" si="41"/>
        <v>1.1251497657818056E-10</v>
      </c>
      <c r="BM91" s="30">
        <f t="shared" si="24"/>
        <v>0.6565656501125148</v>
      </c>
      <c r="BN91" s="23">
        <f>1+IF(BM91&lt;BM92,1,0)+IF(BM91&lt;BM93,1,0)+IF(BM91&lt;BM94,1,0)+IF(BM91&lt;BM95,1,0)+IF(BM91&lt;BM96,1,0)+IF(BM91&lt;BM97,1,0)+IF(BM91&lt;BM98,1,0)+IF(BM91&lt;BM99,1,0)+IF(BM91&lt;BM86,1,0)+IF(BM91&lt;BM87,1,0)+IF(BM91&lt;BM88,1,0)+IF(BM91&lt;BM89,1,0)+IF(BM91&lt;BM90,1,0)</f>
        <v>13</v>
      </c>
      <c r="BO91" s="19" t="str">
        <f>IF($BN$86=6,$A$86,IF($BN$87=6,$A$87,IF($BN$88=6,$A$88,IF($BN$89=6,$A$89,IF($BN$90=6,$A$90,IF($BN$91=6,$A$91,IF($BN$92=6,$A$92,IF($BN$93=6,$A$93,0))))))))</f>
        <v>Walmington Dokkum csv</v>
      </c>
      <c r="BP91" s="20">
        <f>IF($BN$94=6,$A$94,IF($BN$95=6,$A$95,IF($BN$96=6,$A$96,IF($BN$97=6,$A$97,IF($BN$98=6,$A$98,IF($BN$99=6,$A$99,0))))))</f>
        <v>0</v>
      </c>
      <c r="BQ91" s="21" t="str">
        <f t="shared" si="42"/>
        <v>Walmington Dokkum csv</v>
      </c>
    </row>
    <row r="92" spans="1:69" ht="12.75">
      <c r="A92" s="19" t="str">
        <f>'Poule A-N'!K109</f>
        <v>FC The Unknown</v>
      </c>
      <c r="B92" s="20">
        <f>'Poule A-N'!L109</f>
        <v>0</v>
      </c>
      <c r="C92" s="20">
        <f>'Poule A-N'!M109</f>
        <v>0</v>
      </c>
      <c r="D92" s="20">
        <f>'Poule A-N'!N109</f>
        <v>0</v>
      </c>
      <c r="E92" s="20">
        <f>'Poule A-N'!O109</f>
        <v>0</v>
      </c>
      <c r="F92" s="21">
        <f>'Poule A-N'!P109</f>
        <v>0</v>
      </c>
      <c r="G92" s="19">
        <f t="shared" si="43"/>
        <v>0.05</v>
      </c>
      <c r="H92" s="20">
        <f t="shared" si="25"/>
        <v>0.05</v>
      </c>
      <c r="I92" s="20">
        <f t="shared" si="26"/>
        <v>0.05</v>
      </c>
      <c r="J92" s="20">
        <f t="shared" si="27"/>
        <v>0.05</v>
      </c>
      <c r="K92" s="20">
        <f t="shared" si="28"/>
        <v>0.05</v>
      </c>
      <c r="L92" s="20">
        <f>IF($C92&gt;$C$86,1,IF($C92&lt;$C$86,0,0.05))</f>
        <v>0.05</v>
      </c>
      <c r="M92" s="20">
        <f t="shared" si="30"/>
        <v>0.05</v>
      </c>
      <c r="N92" s="20">
        <f t="shared" si="31"/>
        <v>0.05</v>
      </c>
      <c r="O92" s="20">
        <f t="shared" si="32"/>
        <v>0.05</v>
      </c>
      <c r="P92" s="20">
        <f t="shared" si="33"/>
        <v>0.05</v>
      </c>
      <c r="Q92" s="20">
        <f t="shared" si="34"/>
        <v>0.05</v>
      </c>
      <c r="R92" s="20">
        <f t="shared" si="35"/>
        <v>0.05</v>
      </c>
      <c r="S92" s="20">
        <f t="shared" si="36"/>
        <v>0.05</v>
      </c>
      <c r="T92" s="22">
        <f t="shared" si="37"/>
        <v>0.65</v>
      </c>
      <c r="U92" s="19">
        <f t="shared" si="44"/>
        <v>0.0005</v>
      </c>
      <c r="V92" s="20">
        <f t="shared" si="47"/>
        <v>0.0005</v>
      </c>
      <c r="W92" s="20">
        <f t="shared" si="50"/>
        <v>0.0005</v>
      </c>
      <c r="X92" s="20">
        <f t="shared" si="53"/>
        <v>0.0005</v>
      </c>
      <c r="Y92" s="20">
        <f aca="true" t="shared" si="56" ref="Y92:Y99">IF($F92&gt;$F$91,0.01,IF($F92&lt;$F$91,0,0.0005))</f>
        <v>0.0005</v>
      </c>
      <c r="Z92" s="20">
        <f>IF($F92&gt;$F$86,0.01,IF($F92&lt;$F$86,0,0.0005))</f>
        <v>0.0005</v>
      </c>
      <c r="AA92" s="20">
        <f t="shared" si="1"/>
        <v>0.0005</v>
      </c>
      <c r="AB92" s="20">
        <f t="shared" si="2"/>
        <v>0.0005</v>
      </c>
      <c r="AC92" s="20">
        <f t="shared" si="3"/>
        <v>0.0005</v>
      </c>
      <c r="AD92" s="20">
        <f t="shared" si="4"/>
        <v>0.0005</v>
      </c>
      <c r="AE92" s="20">
        <f t="shared" si="5"/>
        <v>0.0005</v>
      </c>
      <c r="AF92" s="20">
        <f t="shared" si="6"/>
        <v>0.0005</v>
      </c>
      <c r="AG92" s="20">
        <f t="shared" si="7"/>
        <v>0.0005</v>
      </c>
      <c r="AH92" s="22">
        <f t="shared" si="38"/>
        <v>0.6564999999999993</v>
      </c>
      <c r="AI92" s="19">
        <f t="shared" si="45"/>
        <v>5E-06</v>
      </c>
      <c r="AJ92" s="20">
        <f t="shared" si="48"/>
        <v>5E-06</v>
      </c>
      <c r="AK92" s="20">
        <f t="shared" si="51"/>
        <v>5E-06</v>
      </c>
      <c r="AL92" s="20">
        <f t="shared" si="54"/>
        <v>5E-06</v>
      </c>
      <c r="AM92" s="20">
        <f aca="true" t="shared" si="57" ref="AM92:AM99">IF($D92&gt;$D$91,0.0001,IF($D92&lt;$D$91,0,0.000005))</f>
        <v>5E-06</v>
      </c>
      <c r="AN92" s="20">
        <f>IF($D92&gt;$D$86,0.0001,IF($D92&lt;$D$86,0,0.000005))</f>
        <v>5E-06</v>
      </c>
      <c r="AO92" s="20">
        <f t="shared" si="9"/>
        <v>5E-06</v>
      </c>
      <c r="AP92" s="20">
        <f t="shared" si="10"/>
        <v>5E-06</v>
      </c>
      <c r="AQ92" s="20">
        <f t="shared" si="11"/>
        <v>5E-06</v>
      </c>
      <c r="AR92" s="20">
        <f t="shared" si="12"/>
        <v>5E-06</v>
      </c>
      <c r="AS92" s="20">
        <f t="shared" si="13"/>
        <v>5E-06</v>
      </c>
      <c r="AT92" s="20">
        <f t="shared" si="14"/>
        <v>5E-06</v>
      </c>
      <c r="AU92" s="20">
        <f t="shared" si="15"/>
        <v>5E-06</v>
      </c>
      <c r="AV92" s="22">
        <f t="shared" si="39"/>
        <v>0.6565649999999997</v>
      </c>
      <c r="AW92" s="19">
        <f>AM40</f>
        <v>0</v>
      </c>
      <c r="AX92" s="20">
        <f t="shared" si="46"/>
        <v>5E-08</v>
      </c>
      <c r="AY92" s="20">
        <f t="shared" si="49"/>
        <v>5E-08</v>
      </c>
      <c r="AZ92" s="20">
        <f t="shared" si="52"/>
        <v>5E-08</v>
      </c>
      <c r="BA92" s="20">
        <f t="shared" si="55"/>
        <v>5E-08</v>
      </c>
      <c r="BB92" s="20">
        <f aca="true" t="shared" si="58" ref="BB92:BB99">IF($AW92&lt;$AW$91,0.000001,IF($AW92&gt;$AW$91,0,0.00000005))</f>
        <v>5E-08</v>
      </c>
      <c r="BC92" s="20">
        <f>IF($AW92&lt;$AW$86,0.000001,IF($AW92&gt;$AW$86,0,0.00000005))</f>
        <v>5E-08</v>
      </c>
      <c r="BD92" s="20">
        <f t="shared" si="17"/>
        <v>5E-08</v>
      </c>
      <c r="BE92" s="20">
        <f t="shared" si="18"/>
        <v>5E-08</v>
      </c>
      <c r="BF92" s="20">
        <f t="shared" si="19"/>
        <v>5E-08</v>
      </c>
      <c r="BG92" s="20">
        <f t="shared" si="20"/>
        <v>5E-08</v>
      </c>
      <c r="BH92" s="20">
        <f t="shared" si="21"/>
        <v>5E-08</v>
      </c>
      <c r="BI92" s="20">
        <f t="shared" si="22"/>
        <v>5E-08</v>
      </c>
      <c r="BJ92" s="20">
        <f t="shared" si="23"/>
        <v>5E-08</v>
      </c>
      <c r="BK92" s="22">
        <f t="shared" si="40"/>
        <v>0.6565656499999998</v>
      </c>
      <c r="BL92" s="19">
        <f ca="1" t="shared" si="41"/>
        <v>7.046438166781379E-10</v>
      </c>
      <c r="BM92" s="30">
        <f t="shared" si="24"/>
        <v>0.6565656507046436</v>
      </c>
      <c r="BN92" s="23">
        <f>1+IF(BM92&lt;BM93,1,0)+IF(BM92&lt;BM94,1,0)+IF(BM92&lt;BM95,1,0)+IF(BM92&lt;BM96,1,0)+IF(BM92&lt;BM97,1,0)+IF(BM92&lt;BM98,1,0)+IF(BM92&lt;BM99,1,0)+IF(BM92&lt;BM86,1,0)+IF(BM92&lt;BM87,1,0)+IF(BM92&lt;BM88,1,0)+IF(BM92&lt;BM89,1,0)+IF(BM92&lt;BM90,1,0)+IF(BM92&lt;BM91,1,0)</f>
        <v>3</v>
      </c>
      <c r="BO92" s="19" t="str">
        <f>IF($BN$86=7,$A$86,IF($BN$87=7,$A$87,IF($BN$88=7,$A$88,IF($BN$89=7,$A$89,IF($BN$90=7,$A$90,IF($BN$91=7,$A$91,IF($BN$92=7,$A$92,IF($BN$93=7,$A$93,0))))))))</f>
        <v>Wevers</v>
      </c>
      <c r="BP92" s="20">
        <f>IF($BN$94=7,$A$94,IF($BN$95=7,$A$95,IF($BN$96=7,$A$96,IF($BN$97=7,$A$97,IF($BN$98=7,$A$98,IF($BN$99=7,$A$99,0))))))</f>
        <v>0</v>
      </c>
      <c r="BQ92" s="21" t="str">
        <f t="shared" si="42"/>
        <v>Wevers</v>
      </c>
    </row>
    <row r="93" spans="1:69" ht="12.75">
      <c r="A93" s="19" t="str">
        <f>'Poule A-N'!K125</f>
        <v>Wevers</v>
      </c>
      <c r="B93" s="20">
        <f>'Poule A-N'!L125</f>
        <v>0</v>
      </c>
      <c r="C93" s="20">
        <f>'Poule A-N'!M125</f>
        <v>0</v>
      </c>
      <c r="D93" s="20">
        <f>'Poule A-N'!N125</f>
        <v>0</v>
      </c>
      <c r="E93" s="20">
        <f>'Poule A-N'!O125</f>
        <v>0</v>
      </c>
      <c r="F93" s="21">
        <f>'Poule A-N'!P125</f>
        <v>0</v>
      </c>
      <c r="G93" s="19">
        <f t="shared" si="43"/>
        <v>0.05</v>
      </c>
      <c r="H93" s="20">
        <f t="shared" si="25"/>
        <v>0.05</v>
      </c>
      <c r="I93" s="20">
        <f t="shared" si="26"/>
        <v>0.05</v>
      </c>
      <c r="J93" s="20">
        <f t="shared" si="27"/>
        <v>0.05</v>
      </c>
      <c r="K93" s="20">
        <f t="shared" si="28"/>
        <v>0.05</v>
      </c>
      <c r="L93" s="20">
        <f t="shared" si="29"/>
        <v>0.05</v>
      </c>
      <c r="M93" s="20">
        <f>IF($C93&gt;$C$86,1,IF($C93&lt;$C$86,0,0.05))</f>
        <v>0.05</v>
      </c>
      <c r="N93" s="20">
        <f t="shared" si="31"/>
        <v>0.05</v>
      </c>
      <c r="O93" s="20">
        <f t="shared" si="32"/>
        <v>0.05</v>
      </c>
      <c r="P93" s="20">
        <f t="shared" si="33"/>
        <v>0.05</v>
      </c>
      <c r="Q93" s="20">
        <f t="shared" si="34"/>
        <v>0.05</v>
      </c>
      <c r="R93" s="20">
        <f t="shared" si="35"/>
        <v>0.05</v>
      </c>
      <c r="S93" s="20">
        <f t="shared" si="36"/>
        <v>0.05</v>
      </c>
      <c r="T93" s="22">
        <f t="shared" si="37"/>
        <v>0.65</v>
      </c>
      <c r="U93" s="19">
        <f t="shared" si="44"/>
        <v>0.0005</v>
      </c>
      <c r="V93" s="20">
        <f t="shared" si="47"/>
        <v>0.0005</v>
      </c>
      <c r="W93" s="20">
        <f t="shared" si="50"/>
        <v>0.0005</v>
      </c>
      <c r="X93" s="20">
        <f t="shared" si="53"/>
        <v>0.0005</v>
      </c>
      <c r="Y93" s="20">
        <f t="shared" si="56"/>
        <v>0.0005</v>
      </c>
      <c r="Z93" s="20">
        <f aca="true" t="shared" si="59" ref="Z93:Z99">IF($F93&gt;$F$92,0.01,IF($F93&lt;$F$92,0,0.0005))</f>
        <v>0.0005</v>
      </c>
      <c r="AA93" s="20">
        <f>IF($F93&gt;$F$86,0.01,IF($F93&lt;$F$86,0,0.0005))</f>
        <v>0.0005</v>
      </c>
      <c r="AB93" s="20">
        <f t="shared" si="2"/>
        <v>0.0005</v>
      </c>
      <c r="AC93" s="20">
        <f t="shared" si="3"/>
        <v>0.0005</v>
      </c>
      <c r="AD93" s="20">
        <f t="shared" si="4"/>
        <v>0.0005</v>
      </c>
      <c r="AE93" s="20">
        <f t="shared" si="5"/>
        <v>0.0005</v>
      </c>
      <c r="AF93" s="20">
        <f t="shared" si="6"/>
        <v>0.0005</v>
      </c>
      <c r="AG93" s="20">
        <f t="shared" si="7"/>
        <v>0.0005</v>
      </c>
      <c r="AH93" s="22">
        <f t="shared" si="38"/>
        <v>0.6564999999999993</v>
      </c>
      <c r="AI93" s="19">
        <f t="shared" si="45"/>
        <v>5E-06</v>
      </c>
      <c r="AJ93" s="20">
        <f t="shared" si="48"/>
        <v>5E-06</v>
      </c>
      <c r="AK93" s="20">
        <f t="shared" si="51"/>
        <v>5E-06</v>
      </c>
      <c r="AL93" s="20">
        <f t="shared" si="54"/>
        <v>5E-06</v>
      </c>
      <c r="AM93" s="20">
        <f t="shared" si="57"/>
        <v>5E-06</v>
      </c>
      <c r="AN93" s="20">
        <f aca="true" t="shared" si="60" ref="AN93:AN99">IF($D93&gt;$D$92,0.0001,IF($D93&lt;$D$92,0,0.000005))</f>
        <v>5E-06</v>
      </c>
      <c r="AO93" s="20">
        <f>IF($D93&gt;$D$86,0.0001,IF($D93&lt;$D$86,0,0.000005))</f>
        <v>5E-06</v>
      </c>
      <c r="AP93" s="20">
        <f t="shared" si="10"/>
        <v>5E-06</v>
      </c>
      <c r="AQ93" s="20">
        <f t="shared" si="11"/>
        <v>5E-06</v>
      </c>
      <c r="AR93" s="20">
        <f t="shared" si="12"/>
        <v>5E-06</v>
      </c>
      <c r="AS93" s="20">
        <f t="shared" si="13"/>
        <v>5E-06</v>
      </c>
      <c r="AT93" s="20">
        <f t="shared" si="14"/>
        <v>5E-06</v>
      </c>
      <c r="AU93" s="20">
        <f t="shared" si="15"/>
        <v>5E-06</v>
      </c>
      <c r="AV93" s="22">
        <f t="shared" si="39"/>
        <v>0.6565649999999997</v>
      </c>
      <c r="AW93" s="19">
        <f>AM46</f>
        <v>0</v>
      </c>
      <c r="AX93" s="20">
        <f t="shared" si="46"/>
        <v>5E-08</v>
      </c>
      <c r="AY93" s="20">
        <f t="shared" si="49"/>
        <v>5E-08</v>
      </c>
      <c r="AZ93" s="20">
        <f t="shared" si="52"/>
        <v>5E-08</v>
      </c>
      <c r="BA93" s="20">
        <f t="shared" si="55"/>
        <v>5E-08</v>
      </c>
      <c r="BB93" s="20">
        <f t="shared" si="58"/>
        <v>5E-08</v>
      </c>
      <c r="BC93" s="20">
        <f aca="true" t="shared" si="61" ref="BC93:BC99">IF($AW93&lt;$AW$92,0.000001,IF($AW93&gt;$AW$92,0,0.00000005))</f>
        <v>5E-08</v>
      </c>
      <c r="BD93" s="20">
        <f>IF($AW93&lt;$AW$86,0.000001,IF($AW93&gt;$AW$86,0,0.00000005))</f>
        <v>5E-08</v>
      </c>
      <c r="BE93" s="20">
        <f t="shared" si="18"/>
        <v>5E-08</v>
      </c>
      <c r="BF93" s="20">
        <f t="shared" si="19"/>
        <v>5E-08</v>
      </c>
      <c r="BG93" s="20">
        <f t="shared" si="20"/>
        <v>5E-08</v>
      </c>
      <c r="BH93" s="20">
        <f t="shared" si="21"/>
        <v>5E-08</v>
      </c>
      <c r="BI93" s="20">
        <f t="shared" si="22"/>
        <v>5E-08</v>
      </c>
      <c r="BJ93" s="20">
        <f t="shared" si="23"/>
        <v>5E-08</v>
      </c>
      <c r="BK93" s="22">
        <f t="shared" si="40"/>
        <v>0.6565656499999998</v>
      </c>
      <c r="BL93" s="19">
        <f ca="1" t="shared" si="41"/>
        <v>5.504784995969521E-10</v>
      </c>
      <c r="BM93" s="30">
        <f t="shared" si="24"/>
        <v>0.6565656505504783</v>
      </c>
      <c r="BN93" s="23">
        <f>1+IF(BM93&lt;BM94,1,0)+IF(BM93&lt;BM95,1,0)+IF(BM93&lt;BM96,1,0)+IF(BM93&lt;BM97,1,0)+IF(BM93&lt;BM98,1,0)+IF(BM93&lt;BM99,1,0)+IF(BM93&lt;BM86,1,0)+IF(BM93&lt;BM87,1,0)+IF(BM93&lt;BM88,1,0)+IF(BM93&lt;BM89,1,0)+IF(BM93&lt;BM90,1,0)+IF(BM93&lt;BM91,1,0)+IF(BM93&lt;BM92,1,0)</f>
        <v>7</v>
      </c>
      <c r="BO93" s="19" t="str">
        <f>IF($BN$86=8,$A$86,IF($BN$87=8,$A$87,IF($BN$88=8,$A$88,IF($BN$89=8,$A$89,IF($BN$90=8,$A$90,IF($BN$91=8,$A$91,IF($BN$92=8,$A$92,IF($BN$93=8,$A$93,0))))))))</f>
        <v>Nasca</v>
      </c>
      <c r="BP93" s="20">
        <f>IF($BN$94=8,$A$94,IF($BN$95=8,$A$95,IF($BN$96=8,$A$96,IF($BN$97=8,$A$97,IF($BN$98=8,$A$98,IF($BN$99=8,$A$99,0))))))</f>
        <v>0</v>
      </c>
      <c r="BQ93" s="21" t="str">
        <f t="shared" si="42"/>
        <v>Nasca</v>
      </c>
    </row>
    <row r="94" spans="1:69" ht="12.75">
      <c r="A94" s="19" t="str">
        <f>'Poule A-N'!K141</f>
        <v>the UPPERdogs</v>
      </c>
      <c r="B94" s="20">
        <f>'Poule A-N'!L141</f>
        <v>0</v>
      </c>
      <c r="C94" s="20">
        <f>'Poule A-N'!M141</f>
        <v>0</v>
      </c>
      <c r="D94" s="20">
        <f>'Poule A-N'!N141</f>
        <v>0</v>
      </c>
      <c r="E94" s="20">
        <f>'Poule A-N'!O141</f>
        <v>0</v>
      </c>
      <c r="F94" s="21">
        <f>'Poule A-N'!P141</f>
        <v>0</v>
      </c>
      <c r="G94" s="19">
        <f t="shared" si="43"/>
        <v>0.05</v>
      </c>
      <c r="H94" s="20">
        <f t="shared" si="25"/>
        <v>0.05</v>
      </c>
      <c r="I94" s="20">
        <f t="shared" si="26"/>
        <v>0.05</v>
      </c>
      <c r="J94" s="20">
        <f t="shared" si="27"/>
        <v>0.05</v>
      </c>
      <c r="K94" s="20">
        <f t="shared" si="28"/>
        <v>0.05</v>
      </c>
      <c r="L94" s="20">
        <f t="shared" si="29"/>
        <v>0.05</v>
      </c>
      <c r="M94" s="20">
        <f t="shared" si="30"/>
        <v>0.05</v>
      </c>
      <c r="N94" s="20">
        <f>IF($C94&gt;$C$86,1,IF($C94&lt;$C$86,0,0.05))</f>
        <v>0.05</v>
      </c>
      <c r="O94" s="20">
        <f t="shared" si="32"/>
        <v>0.05</v>
      </c>
      <c r="P94" s="20">
        <f t="shared" si="33"/>
        <v>0.05</v>
      </c>
      <c r="Q94" s="20">
        <f t="shared" si="34"/>
        <v>0.05</v>
      </c>
      <c r="R94" s="20">
        <f t="shared" si="35"/>
        <v>0.05</v>
      </c>
      <c r="S94" s="20">
        <f t="shared" si="36"/>
        <v>0.05</v>
      </c>
      <c r="T94" s="22">
        <f t="shared" si="37"/>
        <v>0.65</v>
      </c>
      <c r="U94" s="19">
        <f t="shared" si="44"/>
        <v>0.0005</v>
      </c>
      <c r="V94" s="20">
        <f t="shared" si="47"/>
        <v>0.0005</v>
      </c>
      <c r="W94" s="20">
        <f t="shared" si="50"/>
        <v>0.0005</v>
      </c>
      <c r="X94" s="20">
        <f t="shared" si="53"/>
        <v>0.0005</v>
      </c>
      <c r="Y94" s="20">
        <f t="shared" si="56"/>
        <v>0.0005</v>
      </c>
      <c r="Z94" s="20">
        <f t="shared" si="59"/>
        <v>0.0005</v>
      </c>
      <c r="AA94" s="20">
        <f aca="true" t="shared" si="62" ref="AA94:AA99">IF($F94&gt;$F$93,0.01,IF($F94&lt;$F$93,0,0.0005))</f>
        <v>0.0005</v>
      </c>
      <c r="AB94" s="20">
        <f>IF($F94&gt;$F$86,0.01,IF($F94&lt;$F$86,0,0.0005))</f>
        <v>0.0005</v>
      </c>
      <c r="AC94" s="20">
        <f t="shared" si="3"/>
        <v>0.0005</v>
      </c>
      <c r="AD94" s="20">
        <f t="shared" si="4"/>
        <v>0.0005</v>
      </c>
      <c r="AE94" s="20">
        <f t="shared" si="5"/>
        <v>0.0005</v>
      </c>
      <c r="AF94" s="20">
        <f t="shared" si="6"/>
        <v>0.0005</v>
      </c>
      <c r="AG94" s="20">
        <f t="shared" si="7"/>
        <v>0.0005</v>
      </c>
      <c r="AH94" s="22">
        <f t="shared" si="38"/>
        <v>0.6564999999999993</v>
      </c>
      <c r="AI94" s="19">
        <f t="shared" si="45"/>
        <v>5E-06</v>
      </c>
      <c r="AJ94" s="20">
        <f t="shared" si="48"/>
        <v>5E-06</v>
      </c>
      <c r="AK94" s="20">
        <f t="shared" si="51"/>
        <v>5E-06</v>
      </c>
      <c r="AL94" s="20">
        <f t="shared" si="54"/>
        <v>5E-06</v>
      </c>
      <c r="AM94" s="20">
        <f t="shared" si="57"/>
        <v>5E-06</v>
      </c>
      <c r="AN94" s="20">
        <f t="shared" si="60"/>
        <v>5E-06</v>
      </c>
      <c r="AO94" s="20">
        <f aca="true" t="shared" si="63" ref="AO94:AO99">IF($D94&gt;$D$93,0.0001,IF($D94&lt;$D$93,0,0.000005))</f>
        <v>5E-06</v>
      </c>
      <c r="AP94" s="20">
        <f>IF($D94&gt;$D$86,0.0001,IF($D94&lt;$D$86,0,0.000005))</f>
        <v>5E-06</v>
      </c>
      <c r="AQ94" s="20">
        <f t="shared" si="11"/>
        <v>5E-06</v>
      </c>
      <c r="AR94" s="20">
        <f t="shared" si="12"/>
        <v>5E-06</v>
      </c>
      <c r="AS94" s="20">
        <f t="shared" si="13"/>
        <v>5E-06</v>
      </c>
      <c r="AT94" s="20">
        <f t="shared" si="14"/>
        <v>5E-06</v>
      </c>
      <c r="AU94" s="20">
        <f t="shared" si="15"/>
        <v>5E-06</v>
      </c>
      <c r="AV94" s="22">
        <f t="shared" si="39"/>
        <v>0.6565649999999997</v>
      </c>
      <c r="AW94" s="19">
        <f>AM52</f>
        <v>0</v>
      </c>
      <c r="AX94" s="20">
        <f t="shared" si="46"/>
        <v>5E-08</v>
      </c>
      <c r="AY94" s="20">
        <f t="shared" si="49"/>
        <v>5E-08</v>
      </c>
      <c r="AZ94" s="20">
        <f t="shared" si="52"/>
        <v>5E-08</v>
      </c>
      <c r="BA94" s="20">
        <f t="shared" si="55"/>
        <v>5E-08</v>
      </c>
      <c r="BB94" s="20">
        <f t="shared" si="58"/>
        <v>5E-08</v>
      </c>
      <c r="BC94" s="20">
        <f t="shared" si="61"/>
        <v>5E-08</v>
      </c>
      <c r="BD94" s="20">
        <f aca="true" t="shared" si="64" ref="BD94:BD99">IF($AW94&lt;$AW$93,0.000001,IF($AW94&gt;$AW$93,0,0.00000005))</f>
        <v>5E-08</v>
      </c>
      <c r="BE94" s="20">
        <f>IF($AW94&lt;$AW$86,0.000001,IF($AW94&gt;$AW$86,0,0.00000005))</f>
        <v>5E-08</v>
      </c>
      <c r="BF94" s="20">
        <f t="shared" si="19"/>
        <v>5E-08</v>
      </c>
      <c r="BG94" s="20">
        <f t="shared" si="20"/>
        <v>5E-08</v>
      </c>
      <c r="BH94" s="20">
        <f t="shared" si="21"/>
        <v>5E-08</v>
      </c>
      <c r="BI94" s="20">
        <f t="shared" si="22"/>
        <v>5E-08</v>
      </c>
      <c r="BJ94" s="20">
        <f t="shared" si="23"/>
        <v>5E-08</v>
      </c>
      <c r="BK94" s="22">
        <f t="shared" si="40"/>
        <v>0.6565656499999998</v>
      </c>
      <c r="BL94" s="19">
        <f ca="1" t="shared" si="41"/>
        <v>8.796874111643689E-10</v>
      </c>
      <c r="BM94" s="30">
        <f t="shared" si="24"/>
        <v>0.6565656508796872</v>
      </c>
      <c r="BN94" s="23">
        <f>1+IF(BM94&lt;BM95,1,0)+IF(BM94&lt;BM96,1,0)+IF(BM94&lt;BM97,1,0)+IF(BM94&lt;BM98,1,0)+IF(BM94&lt;BM99,1,0)+IF(BM94&lt;BM86,1,0)+IF(BM94&lt;BM87,1,0)+IF(BM94&lt;BM88,1,0)+IF(BM94&lt;BM89,1,0)+IF(BM94&lt;BM90,1,0)+IF(BM94&lt;BM91,1,0)+IF(BM94&lt;BM92,1,0)+IF(BM94&lt;BM93,1,0)</f>
        <v>1</v>
      </c>
      <c r="BO94" s="19">
        <f>IF($BN$86=9,$A$86,IF($BN$87=9,$A$87,IF($BN$88=9,$A$88,IF($BN$89=9,$A$89,IF($BN$90=9,$A$90,IF($BN$91=9,$A$91,IF($BN$92=9,$A$92,IF($BN$93=9,$A$93,0))))))))</f>
        <v>0</v>
      </c>
      <c r="BP94" s="20" t="str">
        <f>IF($BN$94=9,$A$94,IF($BN$95=9,$A$95,IF($BN$96=9,$A$96,IF($BN$97=9,$A$97,IF($BN$98=9,$A$98,IF($BN$99=9,$A$99,0))))))</f>
        <v>Capelle</v>
      </c>
      <c r="BQ94" s="21" t="str">
        <f t="shared" si="42"/>
        <v>Capelle</v>
      </c>
    </row>
    <row r="95" spans="1:69" ht="12.75">
      <c r="A95" s="19" t="str">
        <f>'Poule A-N'!K157</f>
        <v>Citius</v>
      </c>
      <c r="B95" s="20">
        <f>'Poule A-N'!L157</f>
        <v>0</v>
      </c>
      <c r="C95" s="20">
        <f>'Poule A-N'!M157</f>
        <v>0</v>
      </c>
      <c r="D95" s="20">
        <f>'Poule A-N'!N157</f>
        <v>0</v>
      </c>
      <c r="E95" s="20">
        <f>'Poule A-N'!O157</f>
        <v>0</v>
      </c>
      <c r="F95" s="21">
        <f>'Poule A-N'!P157</f>
        <v>0</v>
      </c>
      <c r="G95" s="19">
        <f t="shared" si="43"/>
        <v>0.05</v>
      </c>
      <c r="H95" s="20">
        <f t="shared" si="25"/>
        <v>0.05</v>
      </c>
      <c r="I95" s="20">
        <f t="shared" si="26"/>
        <v>0.05</v>
      </c>
      <c r="J95" s="20">
        <f t="shared" si="27"/>
        <v>0.05</v>
      </c>
      <c r="K95" s="20">
        <f t="shared" si="28"/>
        <v>0.05</v>
      </c>
      <c r="L95" s="20">
        <f t="shared" si="29"/>
        <v>0.05</v>
      </c>
      <c r="M95" s="20">
        <f t="shared" si="30"/>
        <v>0.05</v>
      </c>
      <c r="N95" s="20">
        <f t="shared" si="31"/>
        <v>0.05</v>
      </c>
      <c r="O95" s="20">
        <f>IF($C95&gt;$C$86,1,IF($C95&lt;$C$86,0,0.05))</f>
        <v>0.05</v>
      </c>
      <c r="P95" s="20">
        <f t="shared" si="33"/>
        <v>0.05</v>
      </c>
      <c r="Q95" s="20">
        <f t="shared" si="34"/>
        <v>0.05</v>
      </c>
      <c r="R95" s="20">
        <f t="shared" si="35"/>
        <v>0.05</v>
      </c>
      <c r="S95" s="20">
        <f t="shared" si="36"/>
        <v>0.05</v>
      </c>
      <c r="T95" s="22">
        <f t="shared" si="37"/>
        <v>0.65</v>
      </c>
      <c r="U95" s="19">
        <f t="shared" si="44"/>
        <v>0.0005</v>
      </c>
      <c r="V95" s="20">
        <f t="shared" si="47"/>
        <v>0.0005</v>
      </c>
      <c r="W95" s="20">
        <f t="shared" si="50"/>
        <v>0.0005</v>
      </c>
      <c r="X95" s="20">
        <f t="shared" si="53"/>
        <v>0.0005</v>
      </c>
      <c r="Y95" s="20">
        <f t="shared" si="56"/>
        <v>0.0005</v>
      </c>
      <c r="Z95" s="20">
        <f t="shared" si="59"/>
        <v>0.0005</v>
      </c>
      <c r="AA95" s="20">
        <f t="shared" si="62"/>
        <v>0.0005</v>
      </c>
      <c r="AB95" s="20">
        <f>IF($F95&gt;$F$94,0.01,IF($F95&lt;$F$94,0,0.0005))</f>
        <v>0.0005</v>
      </c>
      <c r="AC95" s="20">
        <f>IF($F95&gt;$F$86,0.01,IF($F95&lt;$F$86,0,0.0005))</f>
        <v>0.0005</v>
      </c>
      <c r="AD95" s="20">
        <f t="shared" si="4"/>
        <v>0.0005</v>
      </c>
      <c r="AE95" s="20">
        <f t="shared" si="5"/>
        <v>0.0005</v>
      </c>
      <c r="AF95" s="20">
        <f t="shared" si="6"/>
        <v>0.0005</v>
      </c>
      <c r="AG95" s="20">
        <f t="shared" si="7"/>
        <v>0.0005</v>
      </c>
      <c r="AH95" s="22">
        <f t="shared" si="38"/>
        <v>0.6564999999999993</v>
      </c>
      <c r="AI95" s="19">
        <f t="shared" si="45"/>
        <v>5E-06</v>
      </c>
      <c r="AJ95" s="20">
        <f t="shared" si="48"/>
        <v>5E-06</v>
      </c>
      <c r="AK95" s="20">
        <f t="shared" si="51"/>
        <v>5E-06</v>
      </c>
      <c r="AL95" s="20">
        <f t="shared" si="54"/>
        <v>5E-06</v>
      </c>
      <c r="AM95" s="20">
        <f t="shared" si="57"/>
        <v>5E-06</v>
      </c>
      <c r="AN95" s="20">
        <f t="shared" si="60"/>
        <v>5E-06</v>
      </c>
      <c r="AO95" s="20">
        <f t="shared" si="63"/>
        <v>5E-06</v>
      </c>
      <c r="AP95" s="20">
        <f>IF($D95&gt;$D$94,0.0001,IF($D95&lt;$D$94,0,0.000005))</f>
        <v>5E-06</v>
      </c>
      <c r="AQ95" s="20">
        <f>IF($D95&gt;$D$86,0.0001,IF($D95&lt;$D$86,0,0.000005))</f>
        <v>5E-06</v>
      </c>
      <c r="AR95" s="20">
        <f t="shared" si="12"/>
        <v>5E-06</v>
      </c>
      <c r="AS95" s="20">
        <f t="shared" si="13"/>
        <v>5E-06</v>
      </c>
      <c r="AT95" s="20">
        <f t="shared" si="14"/>
        <v>5E-06</v>
      </c>
      <c r="AU95" s="20">
        <f t="shared" si="15"/>
        <v>5E-06</v>
      </c>
      <c r="AV95" s="22">
        <f t="shared" si="39"/>
        <v>0.6565649999999997</v>
      </c>
      <c r="AW95" s="19">
        <f>AM58</f>
        <v>0</v>
      </c>
      <c r="AX95" s="20">
        <f t="shared" si="46"/>
        <v>5E-08</v>
      </c>
      <c r="AY95" s="20">
        <f t="shared" si="49"/>
        <v>5E-08</v>
      </c>
      <c r="AZ95" s="20">
        <f t="shared" si="52"/>
        <v>5E-08</v>
      </c>
      <c r="BA95" s="20">
        <f t="shared" si="55"/>
        <v>5E-08</v>
      </c>
      <c r="BB95" s="20">
        <f t="shared" si="58"/>
        <v>5E-08</v>
      </c>
      <c r="BC95" s="20">
        <f t="shared" si="61"/>
        <v>5E-08</v>
      </c>
      <c r="BD95" s="20">
        <f t="shared" si="64"/>
        <v>5E-08</v>
      </c>
      <c r="BE95" s="20">
        <f>IF($AW95&lt;$AW$94,0.000001,IF($AW95&gt;$AW$94,0,0.00000005))</f>
        <v>5E-08</v>
      </c>
      <c r="BF95" s="20">
        <f>IF($AW95&lt;$AW$86,0.000001,IF($AW95&gt;$AW$86,0,0.00000005))</f>
        <v>5E-08</v>
      </c>
      <c r="BG95" s="20">
        <f t="shared" si="20"/>
        <v>5E-08</v>
      </c>
      <c r="BH95" s="20">
        <f t="shared" si="21"/>
        <v>5E-08</v>
      </c>
      <c r="BI95" s="20">
        <f t="shared" si="22"/>
        <v>5E-08</v>
      </c>
      <c r="BJ95" s="20">
        <f t="shared" si="23"/>
        <v>5E-08</v>
      </c>
      <c r="BK95" s="22">
        <f t="shared" si="40"/>
        <v>0.6565656499999998</v>
      </c>
      <c r="BL95" s="19">
        <f ca="1" t="shared" si="41"/>
        <v>1.8552794130877983E-10</v>
      </c>
      <c r="BM95" s="30">
        <f t="shared" si="24"/>
        <v>0.6565656501855277</v>
      </c>
      <c r="BN95" s="23">
        <f>1+IF(BM95&lt;BM96,1,0)+IF(BM95&lt;BM97,1,0)+IF(BM95&lt;BM98,1,0)+IF(BM95&lt;BM99,1,0)+IF(BM95&lt;BM86,1,0)+IF(BM95&lt;BM87,1,0)+IF(BM95&lt;BM88,1,0)+IF(BM95&lt;BM89,1,0)+IF(BM95&lt;BM90,1,0)+IF(BM95&lt;BM91,1,0)+IF(BM95&lt;BM92,1,0)+IF(BM95&lt;BM93,1,0)+IF(BM95&lt;BM94,1,0)</f>
        <v>11</v>
      </c>
      <c r="BO95" s="19">
        <f>IF($BN$86=10,$A$86,IF($BN$87=10,$A$87,IF($BN$88=10,$A$88,IF($BN$89=10,$A$89,IF($BN$90=10,$A$90,IF($BN$91=10,$A$91,IF($BN$92=10,$A$92,IF($BN$93=10,$A$93,0))))))))</f>
        <v>0</v>
      </c>
      <c r="BP95" s="20" t="str">
        <f>IF($BN$94=10,$A$94,IF($BN$95=10,$A$95,IF($BN$96=10,$A$96,IF($BN$97=10,$A$97,IF($BN$98=10,$A$98,IF($BN$99=10,$A$99,0))))))</f>
        <v>WATB</v>
      </c>
      <c r="BQ95" s="21" t="str">
        <f t="shared" si="42"/>
        <v>WATB</v>
      </c>
    </row>
    <row r="96" spans="1:69" ht="12.75">
      <c r="A96" s="19" t="str">
        <f>'Poule A-N'!K173</f>
        <v>Capelle</v>
      </c>
      <c r="B96" s="20">
        <f>'Poule A-N'!L173</f>
        <v>0</v>
      </c>
      <c r="C96" s="20">
        <f>'Poule A-N'!M173</f>
        <v>0</v>
      </c>
      <c r="D96" s="20">
        <f>'Poule A-N'!N173</f>
        <v>0</v>
      </c>
      <c r="E96" s="20">
        <f>'Poule A-N'!O173</f>
        <v>0</v>
      </c>
      <c r="F96" s="21">
        <f>'Poule A-N'!P173</f>
        <v>0</v>
      </c>
      <c r="G96" s="19">
        <f t="shared" si="43"/>
        <v>0.05</v>
      </c>
      <c r="H96" s="20">
        <f t="shared" si="25"/>
        <v>0.05</v>
      </c>
      <c r="I96" s="20">
        <f t="shared" si="26"/>
        <v>0.05</v>
      </c>
      <c r="J96" s="20">
        <f t="shared" si="27"/>
        <v>0.05</v>
      </c>
      <c r="K96" s="20">
        <f t="shared" si="28"/>
        <v>0.05</v>
      </c>
      <c r="L96" s="20">
        <f t="shared" si="29"/>
        <v>0.05</v>
      </c>
      <c r="M96" s="20">
        <f t="shared" si="30"/>
        <v>0.05</v>
      </c>
      <c r="N96" s="20">
        <f t="shared" si="31"/>
        <v>0.05</v>
      </c>
      <c r="O96" s="20">
        <f t="shared" si="32"/>
        <v>0.05</v>
      </c>
      <c r="P96" s="20">
        <f>IF($C96&gt;$C$86,1,IF($C96&lt;$C$86,0,0.05))</f>
        <v>0.05</v>
      </c>
      <c r="Q96" s="20">
        <f t="shared" si="34"/>
        <v>0.05</v>
      </c>
      <c r="R96" s="20">
        <f t="shared" si="35"/>
        <v>0.05</v>
      </c>
      <c r="S96" s="20">
        <f t="shared" si="36"/>
        <v>0.05</v>
      </c>
      <c r="T96" s="22">
        <f t="shared" si="37"/>
        <v>0.65</v>
      </c>
      <c r="U96" s="19">
        <f t="shared" si="44"/>
        <v>0.0005</v>
      </c>
      <c r="V96" s="20">
        <f t="shared" si="47"/>
        <v>0.0005</v>
      </c>
      <c r="W96" s="20">
        <f t="shared" si="50"/>
        <v>0.0005</v>
      </c>
      <c r="X96" s="20">
        <f t="shared" si="53"/>
        <v>0.0005</v>
      </c>
      <c r="Y96" s="20">
        <f t="shared" si="56"/>
        <v>0.0005</v>
      </c>
      <c r="Z96" s="20">
        <f t="shared" si="59"/>
        <v>0.0005</v>
      </c>
      <c r="AA96" s="20">
        <f t="shared" si="62"/>
        <v>0.0005</v>
      </c>
      <c r="AB96" s="20">
        <f>IF($F96&gt;$F$94,0.01,IF($F96&lt;$F$94,0,0.0005))</f>
        <v>0.0005</v>
      </c>
      <c r="AC96" s="20">
        <f>IF($F96&gt;$F$95,0.01,IF($F96&lt;$F$95,0,0.0005))</f>
        <v>0.0005</v>
      </c>
      <c r="AD96" s="20">
        <f>IF($F96&gt;$F$86,0.01,IF($F96&lt;$F$86,0,0.0005))</f>
        <v>0.0005</v>
      </c>
      <c r="AE96" s="20">
        <f t="shared" si="5"/>
        <v>0.0005</v>
      </c>
      <c r="AF96" s="20">
        <f t="shared" si="6"/>
        <v>0.0005</v>
      </c>
      <c r="AG96" s="20">
        <f t="shared" si="7"/>
        <v>0.0005</v>
      </c>
      <c r="AH96" s="22">
        <f t="shared" si="38"/>
        <v>0.6564999999999993</v>
      </c>
      <c r="AI96" s="19">
        <f t="shared" si="45"/>
        <v>5E-06</v>
      </c>
      <c r="AJ96" s="20">
        <f t="shared" si="48"/>
        <v>5E-06</v>
      </c>
      <c r="AK96" s="20">
        <f t="shared" si="51"/>
        <v>5E-06</v>
      </c>
      <c r="AL96" s="20">
        <f t="shared" si="54"/>
        <v>5E-06</v>
      </c>
      <c r="AM96" s="20">
        <f t="shared" si="57"/>
        <v>5E-06</v>
      </c>
      <c r="AN96" s="20">
        <f t="shared" si="60"/>
        <v>5E-06</v>
      </c>
      <c r="AO96" s="20">
        <f t="shared" si="63"/>
        <v>5E-06</v>
      </c>
      <c r="AP96" s="20">
        <f>IF($D96&gt;$D$94,0.0001,IF($D96&lt;$D$94,0,0.000005))</f>
        <v>5E-06</v>
      </c>
      <c r="AQ96" s="20">
        <f>IF($D96&gt;$D$95,0.0001,IF($D96&lt;$D$95,0,0.000005))</f>
        <v>5E-06</v>
      </c>
      <c r="AR96" s="20">
        <f>IF($D96&gt;$D$86,0.0001,IF($D96&lt;$D$86,0,0.000005))</f>
        <v>5E-06</v>
      </c>
      <c r="AS96" s="20">
        <f t="shared" si="13"/>
        <v>5E-06</v>
      </c>
      <c r="AT96" s="20">
        <f t="shared" si="14"/>
        <v>5E-06</v>
      </c>
      <c r="AU96" s="20">
        <f t="shared" si="15"/>
        <v>5E-06</v>
      </c>
      <c r="AV96" s="22">
        <f t="shared" si="39"/>
        <v>0.6565649999999997</v>
      </c>
      <c r="AW96" s="19">
        <f>AM64</f>
        <v>0</v>
      </c>
      <c r="AX96" s="20">
        <f t="shared" si="46"/>
        <v>5E-08</v>
      </c>
      <c r="AY96" s="20">
        <f t="shared" si="49"/>
        <v>5E-08</v>
      </c>
      <c r="AZ96" s="20">
        <f t="shared" si="52"/>
        <v>5E-08</v>
      </c>
      <c r="BA96" s="20">
        <f t="shared" si="55"/>
        <v>5E-08</v>
      </c>
      <c r="BB96" s="20">
        <f t="shared" si="58"/>
        <v>5E-08</v>
      </c>
      <c r="BC96" s="20">
        <f t="shared" si="61"/>
        <v>5E-08</v>
      </c>
      <c r="BD96" s="20">
        <f t="shared" si="64"/>
        <v>5E-08</v>
      </c>
      <c r="BE96" s="20">
        <f>IF($AW96&lt;$AW$94,0.000001,IF($AW96&gt;$AW$94,0,0.00000005))</f>
        <v>5E-08</v>
      </c>
      <c r="BF96" s="20">
        <f>IF($AW96&lt;$AW$95,0.000001,IF($AW96&gt;$AW$95,0,0.00000005))</f>
        <v>5E-08</v>
      </c>
      <c r="BG96" s="20">
        <f>IF($AW96&lt;$AW$86,0.000001,IF($AW96&gt;$AW$86,0,0.00000005))</f>
        <v>5E-08</v>
      </c>
      <c r="BH96" s="20">
        <f t="shared" si="21"/>
        <v>5E-08</v>
      </c>
      <c r="BI96" s="20">
        <f t="shared" si="22"/>
        <v>5E-08</v>
      </c>
      <c r="BJ96" s="20">
        <f t="shared" si="23"/>
        <v>5E-08</v>
      </c>
      <c r="BK96" s="22">
        <f t="shared" si="40"/>
        <v>0.6565656499999998</v>
      </c>
      <c r="BL96" s="19">
        <f ca="1" t="shared" si="41"/>
        <v>2.678208429295046E-10</v>
      </c>
      <c r="BM96" s="30">
        <f t="shared" si="24"/>
        <v>0.6565656502678207</v>
      </c>
      <c r="BN96" s="23">
        <f>1+IF(BM96&lt;BM97,1,0)+IF(BM96&lt;BM98,1,0)+IF(BM96&lt;BM99,1,0)+IF(BM96&lt;BM86,1,0)+IF(BM96&lt;BM87,1,0)+IF(BM96&lt;BM88,1,0)+IF(BM96&lt;BM89,1,0)+IF(BM96&lt;BM90,1,0)+IF(BM96&lt;BM91,1,0)+IF(BM96&lt;BM92,1,0)+IF(BM96&lt;BM93,1,0)+IF(BM96&lt;BM94,1,0)+IF(BM96&lt;BM95,1,0)</f>
        <v>9</v>
      </c>
      <c r="BO96" s="19">
        <f>IF($BN$86=11,$A$86,IF($BN$87=11,$A$87,IF($BN$88=11,$A$88,IF($BN$89=11,$A$89,IF($BN$90=11,$A$90,IF($BN$91=11,$A$91,IF($BN$92=11,$A$92,IF($BN$93=11,$A$93,0))))))))</f>
        <v>0</v>
      </c>
      <c r="BP96" s="20" t="str">
        <f>IF($BN$94=11,$A$94,IF($BN$95=11,$A$95,IF($BN$96=11,$A$96,IF($BN$97=11,$A$97,IF($BN$98=11,$A$98,IF($BN$99=11,$A$99,0))))))</f>
        <v>Citius</v>
      </c>
      <c r="BQ96" s="21" t="str">
        <f t="shared" si="42"/>
        <v>Citius</v>
      </c>
    </row>
    <row r="97" spans="1:69" ht="12.75">
      <c r="A97" s="19" t="str">
        <f>'Poule A-N'!K189</f>
        <v>The Chosen Ones</v>
      </c>
      <c r="B97" s="20">
        <f>'Poule A-N'!L189</f>
        <v>0</v>
      </c>
      <c r="C97" s="20">
        <f>'Poule A-N'!M189</f>
        <v>0</v>
      </c>
      <c r="D97" s="20">
        <f>'Poule A-N'!N189</f>
        <v>0</v>
      </c>
      <c r="E97" s="20">
        <f>'Poule A-N'!O189</f>
        <v>0</v>
      </c>
      <c r="F97" s="21">
        <f>'Poule A-N'!P189</f>
        <v>0</v>
      </c>
      <c r="G97" s="19">
        <f t="shared" si="43"/>
        <v>0.05</v>
      </c>
      <c r="H97" s="20">
        <f t="shared" si="25"/>
        <v>0.05</v>
      </c>
      <c r="I97" s="20">
        <f t="shared" si="26"/>
        <v>0.05</v>
      </c>
      <c r="J97" s="20">
        <f t="shared" si="27"/>
        <v>0.05</v>
      </c>
      <c r="K97" s="20">
        <f t="shared" si="28"/>
        <v>0.05</v>
      </c>
      <c r="L97" s="20">
        <f t="shared" si="29"/>
        <v>0.05</v>
      </c>
      <c r="M97" s="20">
        <f t="shared" si="30"/>
        <v>0.05</v>
      </c>
      <c r="N97" s="20">
        <f t="shared" si="31"/>
        <v>0.05</v>
      </c>
      <c r="O97" s="20">
        <f t="shared" si="32"/>
        <v>0.05</v>
      </c>
      <c r="P97" s="20">
        <f t="shared" si="33"/>
        <v>0.05</v>
      </c>
      <c r="Q97" s="20">
        <f>IF($C97&gt;$C$86,1,IF($C97&lt;$C$86,0,0.05))</f>
        <v>0.05</v>
      </c>
      <c r="R97" s="20">
        <f t="shared" si="35"/>
        <v>0.05</v>
      </c>
      <c r="S97" s="20">
        <f t="shared" si="36"/>
        <v>0.05</v>
      </c>
      <c r="T97" s="22">
        <f t="shared" si="37"/>
        <v>0.65</v>
      </c>
      <c r="U97" s="19">
        <f t="shared" si="44"/>
        <v>0.0005</v>
      </c>
      <c r="V97" s="20">
        <f t="shared" si="47"/>
        <v>0.0005</v>
      </c>
      <c r="W97" s="20">
        <f t="shared" si="50"/>
        <v>0.0005</v>
      </c>
      <c r="X97" s="20">
        <f t="shared" si="53"/>
        <v>0.0005</v>
      </c>
      <c r="Y97" s="20">
        <f t="shared" si="56"/>
        <v>0.0005</v>
      </c>
      <c r="Z97" s="20">
        <f t="shared" si="59"/>
        <v>0.0005</v>
      </c>
      <c r="AA97" s="20">
        <f t="shared" si="62"/>
        <v>0.0005</v>
      </c>
      <c r="AB97" s="20">
        <f>IF($F97&gt;$F$94,0.01,IF($F97&lt;$F$94,0,0.0005))</f>
        <v>0.0005</v>
      </c>
      <c r="AC97" s="20">
        <f>IF($F97&gt;$F$95,0.01,IF($F97&lt;$F$95,0,0.0005))</f>
        <v>0.0005</v>
      </c>
      <c r="AD97" s="20">
        <f>IF($F97&gt;$F$96,0.01,IF($F97&lt;$F$96,0,0.0005))</f>
        <v>0.0005</v>
      </c>
      <c r="AE97" s="20">
        <f>IF($F97&gt;$F$86,0.01,IF($F97&lt;$F$86,0,0.0005))</f>
        <v>0.0005</v>
      </c>
      <c r="AF97" s="20">
        <f t="shared" si="6"/>
        <v>0.0005</v>
      </c>
      <c r="AG97" s="20">
        <f t="shared" si="7"/>
        <v>0.0005</v>
      </c>
      <c r="AH97" s="22">
        <f t="shared" si="38"/>
        <v>0.6564999999999993</v>
      </c>
      <c r="AI97" s="19">
        <f t="shared" si="45"/>
        <v>5E-06</v>
      </c>
      <c r="AJ97" s="20">
        <f t="shared" si="48"/>
        <v>5E-06</v>
      </c>
      <c r="AK97" s="20">
        <f t="shared" si="51"/>
        <v>5E-06</v>
      </c>
      <c r="AL97" s="20">
        <f t="shared" si="54"/>
        <v>5E-06</v>
      </c>
      <c r="AM97" s="20">
        <f t="shared" si="57"/>
        <v>5E-06</v>
      </c>
      <c r="AN97" s="20">
        <f t="shared" si="60"/>
        <v>5E-06</v>
      </c>
      <c r="AO97" s="20">
        <f t="shared" si="63"/>
        <v>5E-06</v>
      </c>
      <c r="AP97" s="20">
        <f>IF($D97&gt;$D$94,0.0001,IF($D97&lt;$D$94,0,0.000005))</f>
        <v>5E-06</v>
      </c>
      <c r="AQ97" s="20">
        <f>IF($D97&gt;$D$95,0.0001,IF($D97&lt;$D$95,0,0.000005))</f>
        <v>5E-06</v>
      </c>
      <c r="AR97" s="20">
        <f>IF($D97&gt;$D$96,0.0001,IF($D97&lt;$D$96,0,0.000005))</f>
        <v>5E-06</v>
      </c>
      <c r="AS97" s="20">
        <f>IF($D97&gt;$D$86,0.0001,IF($D97&lt;$D$86,0,0.000005))</f>
        <v>5E-06</v>
      </c>
      <c r="AT97" s="20">
        <f t="shared" si="14"/>
        <v>5E-06</v>
      </c>
      <c r="AU97" s="20">
        <f t="shared" si="15"/>
        <v>5E-06</v>
      </c>
      <c r="AV97" s="22">
        <f t="shared" si="39"/>
        <v>0.6565649999999997</v>
      </c>
      <c r="AW97" s="19">
        <f>AM70</f>
        <v>0</v>
      </c>
      <c r="AX97" s="20">
        <f t="shared" si="46"/>
        <v>5E-08</v>
      </c>
      <c r="AY97" s="20">
        <f t="shared" si="49"/>
        <v>5E-08</v>
      </c>
      <c r="AZ97" s="20">
        <f t="shared" si="52"/>
        <v>5E-08</v>
      </c>
      <c r="BA97" s="20">
        <f t="shared" si="55"/>
        <v>5E-08</v>
      </c>
      <c r="BB97" s="20">
        <f t="shared" si="58"/>
        <v>5E-08</v>
      </c>
      <c r="BC97" s="20">
        <f t="shared" si="61"/>
        <v>5E-08</v>
      </c>
      <c r="BD97" s="20">
        <f t="shared" si="64"/>
        <v>5E-08</v>
      </c>
      <c r="BE97" s="20">
        <f>IF($AW97&lt;$AW$94,0.000001,IF($AW97&gt;$AW$94,0,0.00000005))</f>
        <v>5E-08</v>
      </c>
      <c r="BF97" s="20">
        <f>IF($AW97&lt;$AW$95,0.000001,IF($AW97&gt;$AW$95,0,0.00000005))</f>
        <v>5E-08</v>
      </c>
      <c r="BG97" s="20">
        <f>IF($AW97&lt;$AW$96,0.000001,IF($AW97&gt;$AW$96,0,0.00000005))</f>
        <v>5E-08</v>
      </c>
      <c r="BH97" s="20">
        <f>IF($AW97&lt;$AW$86,0.000001,IF($AW97&gt;$AW$86,0,0.00000005))</f>
        <v>5E-08</v>
      </c>
      <c r="BI97" s="20">
        <f t="shared" si="22"/>
        <v>5E-08</v>
      </c>
      <c r="BJ97" s="20">
        <f t="shared" si="23"/>
        <v>5E-08</v>
      </c>
      <c r="BK97" s="22">
        <f t="shared" si="40"/>
        <v>0.6565656499999998</v>
      </c>
      <c r="BL97" s="19">
        <f ca="1" t="shared" si="41"/>
        <v>1.4769435268688014E-10</v>
      </c>
      <c r="BM97" s="30">
        <f t="shared" si="24"/>
        <v>0.6565656501476941</v>
      </c>
      <c r="BN97" s="23">
        <f>1+IF(BM97&lt;BM98,1,0)+IF(BM97&lt;BM99,1,0)+IF(BM97&lt;BM86,1,0)+IF(BM97&lt;BM87,1,0)+IF(BM97&lt;BM88,1,0)+IF(BM97&lt;BM89,1,0)+IF(BM97&lt;BM90,1,0)+IF(BM97&lt;BM91,1,0)+IF(BM97&lt;BM92,1,0)+IF(BM97&lt;BM93,1,0)+IF(BM97&lt;BM94,1,0)+IF(BM97&lt;BM95,1,0)+IF(BM97&lt;BM96,1,0)</f>
        <v>12</v>
      </c>
      <c r="BO97" s="19">
        <f>IF($BN$86=12,$A$86,IF($BN$87=12,$A$87,IF($BN$88=12,$A$88,IF($BN$89=12,$A$89,IF($BN$90=12,$A$90,IF($BN$91=12,$A$91,IF($BN$92=12,$A$92,IF($BN$93=12,$A$93,0))))))))</f>
        <v>0</v>
      </c>
      <c r="BP97" s="20" t="str">
        <f>IF($BN$94=12,$A$94,IF($BN$95=12,$A$95,IF($BN$96=12,$A$96,IF($BN$97=12,$A$97,IF($BN$98=12,$A$98,IF($BN$99=12,$A$99,0))))))</f>
        <v>The Chosen Ones</v>
      </c>
      <c r="BQ97" s="21" t="str">
        <f t="shared" si="42"/>
        <v>The Chosen Ones</v>
      </c>
    </row>
    <row r="98" spans="1:69" ht="12.75">
      <c r="A98" s="19" t="str">
        <f>'Poule A-N'!K205</f>
        <v>WATB</v>
      </c>
      <c r="B98" s="20">
        <f>'Poule A-N'!L205</f>
        <v>0</v>
      </c>
      <c r="C98" s="20">
        <f>'Poule A-N'!M205</f>
        <v>0</v>
      </c>
      <c r="D98" s="20">
        <f>'Poule A-N'!N205</f>
        <v>0</v>
      </c>
      <c r="E98" s="20">
        <f>'Poule A-N'!O205</f>
        <v>0</v>
      </c>
      <c r="F98" s="21">
        <f>'Poule A-N'!P205</f>
        <v>0</v>
      </c>
      <c r="G98" s="19">
        <f t="shared" si="43"/>
        <v>0.05</v>
      </c>
      <c r="H98" s="20">
        <f t="shared" si="25"/>
        <v>0.05</v>
      </c>
      <c r="I98" s="20">
        <f t="shared" si="26"/>
        <v>0.05</v>
      </c>
      <c r="J98" s="20">
        <f t="shared" si="27"/>
        <v>0.05</v>
      </c>
      <c r="K98" s="20">
        <f t="shared" si="28"/>
        <v>0.05</v>
      </c>
      <c r="L98" s="20">
        <f t="shared" si="29"/>
        <v>0.05</v>
      </c>
      <c r="M98" s="20">
        <f t="shared" si="30"/>
        <v>0.05</v>
      </c>
      <c r="N98" s="20">
        <f t="shared" si="31"/>
        <v>0.05</v>
      </c>
      <c r="O98" s="20">
        <f t="shared" si="32"/>
        <v>0.05</v>
      </c>
      <c r="P98" s="20">
        <f t="shared" si="33"/>
        <v>0.05</v>
      </c>
      <c r="Q98" s="20">
        <f t="shared" si="34"/>
        <v>0.05</v>
      </c>
      <c r="R98" s="20">
        <f>IF($C98&gt;$C$86,1,IF($C98&lt;$C$86,0,0.05))</f>
        <v>0.05</v>
      </c>
      <c r="S98" s="20">
        <f t="shared" si="36"/>
        <v>0.05</v>
      </c>
      <c r="T98" s="22">
        <f t="shared" si="37"/>
        <v>0.65</v>
      </c>
      <c r="U98" s="19">
        <f t="shared" si="44"/>
        <v>0.0005</v>
      </c>
      <c r="V98" s="20">
        <f t="shared" si="47"/>
        <v>0.0005</v>
      </c>
      <c r="W98" s="20">
        <f t="shared" si="50"/>
        <v>0.0005</v>
      </c>
      <c r="X98" s="20">
        <f t="shared" si="53"/>
        <v>0.0005</v>
      </c>
      <c r="Y98" s="20">
        <f t="shared" si="56"/>
        <v>0.0005</v>
      </c>
      <c r="Z98" s="20">
        <f t="shared" si="59"/>
        <v>0.0005</v>
      </c>
      <c r="AA98" s="20">
        <f t="shared" si="62"/>
        <v>0.0005</v>
      </c>
      <c r="AB98" s="20">
        <f>IF($F98&gt;$F$94,0.01,IF($F98&lt;$F$94,0,0.0005))</f>
        <v>0.0005</v>
      </c>
      <c r="AC98" s="20">
        <f>IF($F98&gt;$F$95,0.01,IF($F98&lt;$F$95,0,0.0005))</f>
        <v>0.0005</v>
      </c>
      <c r="AD98" s="20">
        <f>IF($F98&gt;$F$96,0.01,IF($F98&lt;$F$96,0,0.0005))</f>
        <v>0.0005</v>
      </c>
      <c r="AE98" s="20">
        <f>IF($F98&gt;$F$97,0.01,IF($F98&lt;$F$97,0,0.0005))</f>
        <v>0.0005</v>
      </c>
      <c r="AF98" s="20">
        <f>IF($F98&gt;$F$86,0.01,IF($F98&lt;$F$86,0,0.0005))</f>
        <v>0.0005</v>
      </c>
      <c r="AG98" s="20">
        <f t="shared" si="7"/>
        <v>0.0005</v>
      </c>
      <c r="AH98" s="22">
        <f t="shared" si="38"/>
        <v>0.6564999999999993</v>
      </c>
      <c r="AI98" s="19">
        <f t="shared" si="45"/>
        <v>5E-06</v>
      </c>
      <c r="AJ98" s="20">
        <f t="shared" si="48"/>
        <v>5E-06</v>
      </c>
      <c r="AK98" s="20">
        <f t="shared" si="51"/>
        <v>5E-06</v>
      </c>
      <c r="AL98" s="20">
        <f t="shared" si="54"/>
        <v>5E-06</v>
      </c>
      <c r="AM98" s="20">
        <f t="shared" si="57"/>
        <v>5E-06</v>
      </c>
      <c r="AN98" s="20">
        <f t="shared" si="60"/>
        <v>5E-06</v>
      </c>
      <c r="AO98" s="20">
        <f t="shared" si="63"/>
        <v>5E-06</v>
      </c>
      <c r="AP98" s="20">
        <f>IF($D98&gt;$D$94,0.0001,IF($D98&lt;$D$94,0,0.000005))</f>
        <v>5E-06</v>
      </c>
      <c r="AQ98" s="20">
        <f>IF($D98&gt;$D$95,0.0001,IF($D98&lt;$D$95,0,0.000005))</f>
        <v>5E-06</v>
      </c>
      <c r="AR98" s="20">
        <f>IF($D98&gt;$D$96,0.0001,IF($D98&lt;$D$96,0,0.000005))</f>
        <v>5E-06</v>
      </c>
      <c r="AS98" s="20">
        <f>IF($D98&gt;$D$97,0.0001,IF($D98&lt;$D$97,0,0.000005))</f>
        <v>5E-06</v>
      </c>
      <c r="AT98" s="20">
        <f>IF($D98&gt;$D$86,0.0001,IF($D98&lt;$D$86,0,0.000005))</f>
        <v>5E-06</v>
      </c>
      <c r="AU98" s="20">
        <f t="shared" si="15"/>
        <v>5E-06</v>
      </c>
      <c r="AV98" s="22">
        <f t="shared" si="39"/>
        <v>0.6565649999999997</v>
      </c>
      <c r="AW98" s="19">
        <f>AM76</f>
        <v>0</v>
      </c>
      <c r="AX98" s="20">
        <f t="shared" si="46"/>
        <v>5E-08</v>
      </c>
      <c r="AY98" s="20">
        <f t="shared" si="49"/>
        <v>5E-08</v>
      </c>
      <c r="AZ98" s="20">
        <f t="shared" si="52"/>
        <v>5E-08</v>
      </c>
      <c r="BA98" s="20">
        <f t="shared" si="55"/>
        <v>5E-08</v>
      </c>
      <c r="BB98" s="20">
        <f t="shared" si="58"/>
        <v>5E-08</v>
      </c>
      <c r="BC98" s="20">
        <f t="shared" si="61"/>
        <v>5E-08</v>
      </c>
      <c r="BD98" s="20">
        <f t="shared" si="64"/>
        <v>5E-08</v>
      </c>
      <c r="BE98" s="20">
        <f>IF($AW98&lt;$AW$94,0.000001,IF($AW98&gt;$AW$94,0,0.00000005))</f>
        <v>5E-08</v>
      </c>
      <c r="BF98" s="20">
        <f>IF($AW98&lt;$AW$95,0.000001,IF($AW98&gt;$AW$95,0,0.00000005))</f>
        <v>5E-08</v>
      </c>
      <c r="BG98" s="20">
        <f>IF($AW98&lt;$AW$96,0.000001,IF($AW98&gt;$AW$96,0,0.00000005))</f>
        <v>5E-08</v>
      </c>
      <c r="BH98" s="20">
        <f>IF($AW98&lt;$AW$97,0.000001,IF($AW98&gt;$AW$97,0,0.00000005))</f>
        <v>5E-08</v>
      </c>
      <c r="BI98" s="20">
        <f>IF($AW98&lt;$AW$86,0.000001,IF($AW98&gt;$AW$86,0,0.00000005))</f>
        <v>5E-08</v>
      </c>
      <c r="BJ98" s="20">
        <f t="shared" si="23"/>
        <v>5E-08</v>
      </c>
      <c r="BK98" s="22">
        <f t="shared" si="40"/>
        <v>0.6565656499999998</v>
      </c>
      <c r="BL98" s="19">
        <f ca="1" t="shared" si="41"/>
        <v>2.2704208498536984E-10</v>
      </c>
      <c r="BM98" s="30">
        <f t="shared" si="24"/>
        <v>0.6565656502270418</v>
      </c>
      <c r="BN98" s="23">
        <f>1+IF(BM98&lt;BM99,1,0)+IF(BM98&lt;BM86,1,0)+IF(BM98&lt;BM87,1,0)+IF(BM98&lt;BM88,1,0)+IF(BM98&lt;BM89,1,0)+IF(BM98&lt;BM90,1,0)+IF(BM98&lt;BM91,1,0)+IF(BM98&lt;BM92,1,0)+IF(BM98&lt;BM93,1,0)+IF(BM98&lt;BM94,1,0)+IF(BM98&lt;BM95,1,0)+IF(BM98&lt;BM96,1,0)+IF(BM98&lt;BM97,1,0)</f>
        <v>10</v>
      </c>
      <c r="BO98" s="19" t="str">
        <f>IF($BN$86=13,$A$86,IF($BN$87=13,$A$87,IF($BN$88=13,$A$88,IF($BN$89=13,$A$89,IF($BN$90=13,$A$90,IF($BN$91=13,$A$91,IF($BN$92=13,$A$92,IF($BN$93=13,$A$93,0))))))))</f>
        <v>avm</v>
      </c>
      <c r="BP98" s="20">
        <f>IF($BN$94=13,$A$94,IF($BN$95=13,$A$95,IF($BN$96=13,$A$96,IF($BN$97=13,$A$97,IF($BN$98=13,$A$98,IF($BN$99=13,$A$99,0))))))</f>
        <v>0</v>
      </c>
      <c r="BQ98" s="21" t="str">
        <f t="shared" si="42"/>
        <v>avm</v>
      </c>
    </row>
    <row r="99" spans="1:69" ht="12.75">
      <c r="A99" s="24" t="str">
        <f>'Poule A-N'!K221</f>
        <v>TheArEnD</v>
      </c>
      <c r="B99" s="25">
        <f>'Poule A-N'!L221</f>
        <v>0</v>
      </c>
      <c r="C99" s="25">
        <f>'Poule A-N'!M221</f>
        <v>0</v>
      </c>
      <c r="D99" s="25">
        <f>'Poule A-N'!N221</f>
        <v>0</v>
      </c>
      <c r="E99" s="25">
        <f>'Poule A-N'!O221</f>
        <v>0</v>
      </c>
      <c r="F99" s="26">
        <f>'Poule A-N'!P221</f>
        <v>0</v>
      </c>
      <c r="G99" s="24">
        <f t="shared" si="43"/>
        <v>0.05</v>
      </c>
      <c r="H99" s="25">
        <f t="shared" si="25"/>
        <v>0.05</v>
      </c>
      <c r="I99" s="25">
        <f t="shared" si="26"/>
        <v>0.05</v>
      </c>
      <c r="J99" s="25">
        <f t="shared" si="27"/>
        <v>0.05</v>
      </c>
      <c r="K99" s="25">
        <f t="shared" si="28"/>
        <v>0.05</v>
      </c>
      <c r="L99" s="25">
        <f t="shared" si="29"/>
        <v>0.05</v>
      </c>
      <c r="M99" s="25">
        <f t="shared" si="30"/>
        <v>0.05</v>
      </c>
      <c r="N99" s="25">
        <f t="shared" si="31"/>
        <v>0.05</v>
      </c>
      <c r="O99" s="25">
        <f t="shared" si="32"/>
        <v>0.05</v>
      </c>
      <c r="P99" s="25">
        <f t="shared" si="33"/>
        <v>0.05</v>
      </c>
      <c r="Q99" s="25">
        <f t="shared" si="34"/>
        <v>0.05</v>
      </c>
      <c r="R99" s="25">
        <f t="shared" si="35"/>
        <v>0.05</v>
      </c>
      <c r="S99" s="25">
        <f>IF($C99&gt;$C$86,1,IF($C99&lt;$C$86,0,0.05))</f>
        <v>0.05</v>
      </c>
      <c r="T99" s="27">
        <f t="shared" si="37"/>
        <v>0.65</v>
      </c>
      <c r="U99" s="24">
        <f t="shared" si="44"/>
        <v>0.0005</v>
      </c>
      <c r="V99" s="25">
        <f t="shared" si="47"/>
        <v>0.0005</v>
      </c>
      <c r="W99" s="25">
        <f t="shared" si="50"/>
        <v>0.0005</v>
      </c>
      <c r="X99" s="25">
        <f t="shared" si="53"/>
        <v>0.0005</v>
      </c>
      <c r="Y99" s="25">
        <f t="shared" si="56"/>
        <v>0.0005</v>
      </c>
      <c r="Z99" s="25">
        <f t="shared" si="59"/>
        <v>0.0005</v>
      </c>
      <c r="AA99" s="25">
        <f t="shared" si="62"/>
        <v>0.0005</v>
      </c>
      <c r="AB99" s="25">
        <f>IF($F99&gt;$F$94,0.01,IF($F99&lt;$F$94,0,0.0005))</f>
        <v>0.0005</v>
      </c>
      <c r="AC99" s="25">
        <f>IF($F99&gt;$F$95,0.01,IF($F99&lt;$F$95,0,0.0005))</f>
        <v>0.0005</v>
      </c>
      <c r="AD99" s="25">
        <f>IF($F99&gt;$F$96,0.01,IF($F99&lt;$F$96,0,0.0005))</f>
        <v>0.0005</v>
      </c>
      <c r="AE99" s="25">
        <f>IF($F99&gt;$F$97,0.01,IF($F99&lt;$F$97,0,0.0005))</f>
        <v>0.0005</v>
      </c>
      <c r="AF99" s="25">
        <f>IF($F99&gt;$F$98,0.01,IF($F99&lt;$F$98,0,0.0005))</f>
        <v>0.0005</v>
      </c>
      <c r="AG99" s="25">
        <f>IF($F99&gt;$F$86,0.01,IF($F99&lt;$F$86,0,0.0005))</f>
        <v>0.0005</v>
      </c>
      <c r="AH99" s="27">
        <f t="shared" si="38"/>
        <v>0.6564999999999993</v>
      </c>
      <c r="AI99" s="24">
        <f t="shared" si="45"/>
        <v>5E-06</v>
      </c>
      <c r="AJ99" s="25">
        <f t="shared" si="48"/>
        <v>5E-06</v>
      </c>
      <c r="AK99" s="25">
        <f t="shared" si="51"/>
        <v>5E-06</v>
      </c>
      <c r="AL99" s="25">
        <f t="shared" si="54"/>
        <v>5E-06</v>
      </c>
      <c r="AM99" s="25">
        <f t="shared" si="57"/>
        <v>5E-06</v>
      </c>
      <c r="AN99" s="25">
        <f t="shared" si="60"/>
        <v>5E-06</v>
      </c>
      <c r="AO99" s="25">
        <f t="shared" si="63"/>
        <v>5E-06</v>
      </c>
      <c r="AP99" s="25">
        <f>IF($D99&gt;$D$94,0.0001,IF($D99&lt;$D$94,0,0.000005))</f>
        <v>5E-06</v>
      </c>
      <c r="AQ99" s="25">
        <f>IF($D99&gt;$D$95,0.0001,IF($D99&lt;$D$95,0,0.000005))</f>
        <v>5E-06</v>
      </c>
      <c r="AR99" s="25">
        <f>IF($D99&gt;$D$96,0.0001,IF($D99&lt;$D$96,0,0.000005))</f>
        <v>5E-06</v>
      </c>
      <c r="AS99" s="25">
        <f>IF($D99&gt;$D$97,0.0001,IF($D99&lt;$D$97,0,0.000005))</f>
        <v>5E-06</v>
      </c>
      <c r="AT99" s="25">
        <f>IF($D99&gt;$D$98,0.0001,IF($D99&lt;$D$98,0,0.000005))</f>
        <v>5E-06</v>
      </c>
      <c r="AU99" s="25">
        <f>IF($D99&gt;$D$86,0.0001,IF($D99&lt;$D$86,0,0.000005))</f>
        <v>5E-06</v>
      </c>
      <c r="AV99" s="27">
        <f t="shared" si="39"/>
        <v>0.6565649999999997</v>
      </c>
      <c r="AW99" s="24">
        <f>AM82</f>
        <v>0</v>
      </c>
      <c r="AX99" s="25">
        <f t="shared" si="46"/>
        <v>5E-08</v>
      </c>
      <c r="AY99" s="25">
        <f t="shared" si="49"/>
        <v>5E-08</v>
      </c>
      <c r="AZ99" s="25">
        <f t="shared" si="52"/>
        <v>5E-08</v>
      </c>
      <c r="BA99" s="25">
        <f t="shared" si="55"/>
        <v>5E-08</v>
      </c>
      <c r="BB99" s="25">
        <f t="shared" si="58"/>
        <v>5E-08</v>
      </c>
      <c r="BC99" s="25">
        <f t="shared" si="61"/>
        <v>5E-08</v>
      </c>
      <c r="BD99" s="25">
        <f t="shared" si="64"/>
        <v>5E-08</v>
      </c>
      <c r="BE99" s="25">
        <f>IF($AW99&lt;$AW$94,0.000001,IF($AW99&gt;$AW$94,0,0.00000005))</f>
        <v>5E-08</v>
      </c>
      <c r="BF99" s="25">
        <f>IF($AW99&lt;$AW$95,0.000001,IF($AW99&gt;$AW$95,0,0.00000005))</f>
        <v>5E-08</v>
      </c>
      <c r="BG99" s="25">
        <f>IF($AW99&lt;$AW$96,0.000001,IF($AW99&gt;$AW$96,0,0.00000005))</f>
        <v>5E-08</v>
      </c>
      <c r="BH99" s="25">
        <f>IF($AW99&lt;$AW$97,0.000001,IF($AW99&gt;$AW$97,0,0.00000005))</f>
        <v>5E-08</v>
      </c>
      <c r="BI99" s="25">
        <f>IF($AW99&lt;$AW$98,0.000001,IF($AW99&gt;$AW$98,0,0.00000005))</f>
        <v>5E-08</v>
      </c>
      <c r="BJ99" s="25">
        <f>IF($AW99&lt;$AW$86,0.000001,IF($AW99&gt;$AW$86,0,0.00000005))</f>
        <v>5E-08</v>
      </c>
      <c r="BK99" s="27">
        <f t="shared" si="40"/>
        <v>0.6565656499999998</v>
      </c>
      <c r="BL99" s="24">
        <f ca="1" t="shared" si="41"/>
        <v>5.821507612110164E-10</v>
      </c>
      <c r="BM99" s="31">
        <f t="shared" si="24"/>
        <v>0.6565656505821506</v>
      </c>
      <c r="BN99" s="28">
        <f>1+IF(BM99&lt;BM86,1,0)+IF(BM99&lt;BM87,1,0)+IF(BM99&lt;BM88,1,0)+IF(BM99&lt;BM89,1,0)+IF(BM99&lt;BM90,1,0)+IF(BM99&lt;BM91,1,0)+IF(BM99&lt;BM92,1,0)+IF(BM99&lt;BM93,1,0)+IF(BM99&lt;BM94,1,0)+IF(BM99&lt;BM95,1,0)+IF(BM99&lt;BM96,1,0)+IF(BM99&lt;BM97,1,0)+IF(BM99&lt;BM98,1,0)</f>
        <v>5</v>
      </c>
      <c r="BO99" s="24" t="str">
        <f>IF($BN$86=14,$A$86,IF($BN$87=14,$A$87,IF($BN$88=14,$A$88,IF($BN$89=14,$A$89,IF($BN$90=14,$A$90,IF($BN$91=14,$A$91,IF($BN$92=14,$A$92,IF($BN$93=14,$A$93,0))))))))</f>
        <v>FC Bioloognie</v>
      </c>
      <c r="BP99" s="25">
        <f>IF($BN$94=14,$A$94,IF($BN$95=14,$A$95,IF($BN$96=14,$A$96,IF($BN$97=14,$A$97,IF($BN$98=14,$A$98,IF($BN$99=14,$A$99,0))))))</f>
        <v>0</v>
      </c>
      <c r="BQ99" s="26" t="str">
        <f t="shared" si="42"/>
        <v>FC Bioloognie</v>
      </c>
    </row>
    <row r="100" spans="1:4" ht="12.75">
      <c r="A100" s="15"/>
      <c r="B100" s="16"/>
      <c r="C100" s="16"/>
      <c r="D100" s="17"/>
    </row>
    <row r="101" spans="1:4" ht="12.75">
      <c r="A101" s="19" t="s">
        <v>2</v>
      </c>
      <c r="B101" s="20"/>
      <c r="C101" s="20"/>
      <c r="D101" s="21"/>
    </row>
    <row r="102" spans="1:4" ht="12.75">
      <c r="A102" s="24" t="s">
        <v>3</v>
      </c>
      <c r="B102" s="25" t="str">
        <f>IF(COUNT('Poule Z'!G1,'Poule Z'!I1)=2,"JA","NEE")</f>
        <v>NEE</v>
      </c>
      <c r="C102" s="25" t="str">
        <f>IF('Poule Z'!G1&gt;'Poule Z'!I1,'Poule Z'!A1,IF('Poule Z'!G1&lt;'Poule Z'!I1,'Poule Z'!D1,"Winnaar Poule Z"))</f>
        <v>Winnaar Poule Z</v>
      </c>
      <c r="D102" s="26"/>
    </row>
  </sheetData>
  <sheetProtection password="E2C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Doorne</dc:creator>
  <cp:keywords/>
  <dc:description/>
  <cp:lastModifiedBy>Van Doorne</cp:lastModifiedBy>
  <dcterms:created xsi:type="dcterms:W3CDTF">2010-06-01T13:05:40Z</dcterms:created>
  <dcterms:modified xsi:type="dcterms:W3CDTF">2010-06-04T14:49:43Z</dcterms:modified>
  <cp:category/>
  <cp:version/>
  <cp:contentType/>
  <cp:contentStatus/>
</cp:coreProperties>
</file>